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IESI INTERNO\PIDE\PIDE 2022 - 2027\1. Elaboração PIDE 2022-2027\18. Planilhas finais PIDE 2022-2027\V.3_26.12.23\"/>
    </mc:Choice>
  </mc:AlternateContent>
  <xr:revisionPtr revIDLastSave="0" documentId="13_ncr:1_{AA355B1A-065E-488D-B1B2-F01F9EBC3BF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ENU" sheetId="1" r:id="rId1"/>
    <sheet name="Indicadores_Metas" sheetId="5" r:id="rId2"/>
    <sheet name="Meta_Demandas" sheetId="3" r:id="rId3"/>
    <sheet name="Obras" sheetId="10" r:id="rId4"/>
    <sheet name="Listas_suspensas" sheetId="9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6" i="10" l="1"/>
  <c r="M24" i="10"/>
  <c r="M22" i="10"/>
  <c r="M15" i="10"/>
  <c r="M14" i="10"/>
  <c r="M19" i="10" l="1"/>
  <c r="M18" i="10"/>
  <c r="M11" i="10"/>
  <c r="M10" i="10"/>
  <c r="M17" i="10" l="1"/>
  <c r="M16" i="10"/>
  <c r="M13" i="10"/>
  <c r="M12" i="10"/>
  <c r="M9" i="10"/>
  <c r="M8" i="10"/>
  <c r="M7" i="10"/>
  <c r="M6" i="10"/>
  <c r="M5" i="10"/>
  <c r="M4" i="10"/>
  <c r="J5" i="5" l="1"/>
  <c r="H6" i="3"/>
  <c r="I6" i="3" s="1"/>
  <c r="J6" i="3" s="1"/>
  <c r="K6" i="3" s="1"/>
  <c r="L6" i="3" s="1"/>
  <c r="G5" i="3"/>
  <c r="H5" i="3" s="1"/>
  <c r="K7" i="5"/>
  <c r="L7" i="5" s="1"/>
  <c r="M7" i="5" s="1"/>
  <c r="N7" i="5" s="1"/>
  <c r="I6" i="5"/>
  <c r="J6" i="5" s="1"/>
  <c r="K6" i="5" s="1"/>
  <c r="L6" i="5" s="1"/>
  <c r="M6" i="5" s="1"/>
  <c r="N6" i="5" s="1"/>
  <c r="I10" i="5"/>
  <c r="J10" i="5" s="1"/>
  <c r="K10" i="5" s="1"/>
  <c r="L10" i="5" s="1"/>
  <c r="M10" i="5" s="1"/>
  <c r="N10" i="5" s="1"/>
  <c r="I11" i="5"/>
  <c r="J11" i="5" s="1"/>
  <c r="K11" i="5" s="1"/>
  <c r="L11" i="5" s="1"/>
  <c r="M11" i="5" s="1"/>
  <c r="N11" i="5" s="1"/>
  <c r="I12" i="5"/>
  <c r="J12" i="5" s="1"/>
  <c r="K12" i="5" s="1"/>
  <c r="L12" i="5" s="1"/>
  <c r="M12" i="5" s="1"/>
  <c r="N12" i="5" s="1"/>
  <c r="I16" i="5"/>
  <c r="J16" i="5" s="1"/>
  <c r="K16" i="5" s="1"/>
  <c r="L16" i="5" s="1"/>
  <c r="M16" i="5" s="1"/>
  <c r="N16" i="5" s="1"/>
  <c r="I15" i="5"/>
  <c r="J15" i="5" s="1"/>
  <c r="K15" i="5" s="1"/>
  <c r="L15" i="5" s="1"/>
  <c r="M15" i="5" s="1"/>
  <c r="N15" i="5" s="1"/>
  <c r="H17" i="5"/>
  <c r="I17" i="5" s="1"/>
  <c r="J17" i="5" s="1"/>
  <c r="K17" i="5" s="1"/>
  <c r="L17" i="5" s="1"/>
  <c r="M17" i="5" s="1"/>
  <c r="N17" i="5" s="1"/>
  <c r="I5" i="3" l="1"/>
  <c r="J5" i="3" s="1"/>
  <c r="K5" i="3" s="1"/>
  <c r="L5" i="3" s="1"/>
  <c r="M6" i="3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U5" i="9"/>
  <c r="U4" i="9"/>
  <c r="U3" i="9"/>
  <c r="U2" i="9"/>
  <c r="M5" i="3" l="1"/>
</calcChain>
</file>

<file path=xl/sharedStrings.xml><?xml version="1.0" encoding="utf-8"?>
<sst xmlns="http://schemas.openxmlformats.org/spreadsheetml/2006/main" count="501" uniqueCount="236">
  <si>
    <t>LOA</t>
  </si>
  <si>
    <t>MENU</t>
  </si>
  <si>
    <t>Unidade de medida</t>
  </si>
  <si>
    <t>Grau de prioridade</t>
  </si>
  <si>
    <t>Quantidade prevista (2022-2027)</t>
  </si>
  <si>
    <t>Diretriz estratégica</t>
  </si>
  <si>
    <t>Manutenção</t>
  </si>
  <si>
    <t>PREFE</t>
  </si>
  <si>
    <t>Diretriz 12 - Ampliar, adequar e gerir o uso e a ocupação sustentável do espaço físico, em consonância com os Planos Diretores, otimizando as edificações e a infraestrutura existentes.</t>
  </si>
  <si>
    <t>Reforma</t>
  </si>
  <si>
    <t>Não</t>
  </si>
  <si>
    <t>Construção</t>
  </si>
  <si>
    <t>Conclusão do Bloco 1JCP</t>
  </si>
  <si>
    <t>ID</t>
  </si>
  <si>
    <t>Indicador</t>
  </si>
  <si>
    <t>Tipo
(Obrigatório/Opcional)</t>
  </si>
  <si>
    <t>Fórmula de cálculo</t>
  </si>
  <si>
    <t>Parâmetro</t>
  </si>
  <si>
    <t>Valor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</si>
  <si>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</si>
  <si>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</si>
  <si>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</si>
  <si>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</si>
  <si>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</si>
  <si>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</si>
  <si>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t>Vinculação com a Lei Orçamentária Anual (LOA)</t>
  </si>
  <si>
    <t>Índice de ampliação da infraestrutura física</t>
  </si>
  <si>
    <t>Obrigatório - eixo</t>
  </si>
  <si>
    <t>O valor deve ser adequado às demandas</t>
  </si>
  <si>
    <t>Percentual (%)</t>
  </si>
  <si>
    <t xml:space="preserve">8282 - Restruturação e Modernização das Instituições Federais de Ensino Superior </t>
  </si>
  <si>
    <t>Índice de manutenção e reforma
 da infraestrutura física
(contratos + almoxarifado obras)</t>
  </si>
  <si>
    <t>[(Valor aplicado em custeio em manutenção e reforma) / Quantidade de m² existentes)] x 100</t>
  </si>
  <si>
    <t xml:space="preserve">Taxa de edificações acessiveis </t>
  </si>
  <si>
    <t>Quanto maior, melhor</t>
  </si>
  <si>
    <r>
      <rPr>
        <sz val="11"/>
        <color rgb="FF000000"/>
        <rFont val="Calibri"/>
        <family val="2"/>
        <charset val="1"/>
      </rPr>
      <t>Índice de coleta seletiva solidária</t>
    </r>
    <r>
      <rPr>
        <sz val="9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 xml:space="preserve"> </t>
    </r>
  </si>
  <si>
    <t>[(Total de campi onde há Coleta Seletiva Solidária / Total de campi da UFU)] x 100</t>
  </si>
  <si>
    <t>20RK - Funcionamento de Instituições Federais de Ensino Superior</t>
  </si>
  <si>
    <t>Taxa de cobertura de Gerenciamento de Resíduos Sólidos (GRS)</t>
  </si>
  <si>
    <t>[(Número de campi e unidades onde há GRS)/ Número total de campi e unidades] x 100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</si>
  <si>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
com vigilância</t>
    </r>
  </si>
  <si>
    <t>Gasto total com vigilância / ( Docentes + Técnicos Administrativos + Terceirizados + Discentes )</t>
  </si>
  <si>
    <t>Gastos/per capita</t>
  </si>
  <si>
    <r>
      <rPr>
        <sz val="11"/>
        <color rgb="FF000000"/>
        <rFont val="Calibri"/>
        <family val="2"/>
        <charset val="1"/>
      </rPr>
      <t xml:space="preserve">Índice de gastos </t>
    </r>
    <r>
      <rPr>
        <i/>
        <sz val="11"/>
        <color rgb="FF000000"/>
        <rFont val="Calibri"/>
        <family val="2"/>
        <charset val="1"/>
      </rPr>
      <t xml:space="preserve">per capita
 </t>
    </r>
    <r>
      <rPr>
        <sz val="11"/>
        <color rgb="FF000000"/>
        <rFont val="Calibri"/>
        <family val="2"/>
        <charset val="1"/>
      </rPr>
      <t xml:space="preserve">com transporte </t>
    </r>
  </si>
  <si>
    <t>Gasto total com transporte / ( Docentes + Técnicos Administrativos + Terceirizados + Discentes )</t>
  </si>
  <si>
    <t>Índice de gastos per capita 
com limpeza</t>
  </si>
  <si>
    <t>Gasto total com limpeza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</si>
  <si>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água (m³)</t>
    </r>
  </si>
  <si>
    <t>Quantidade de m³ consumidos / ( Docentes + Técnicos Administrativos + Terceirizados + Discentes )</t>
  </si>
  <si>
    <t>Quanto menor, melhor</t>
  </si>
  <si>
    <t>Quantidade de Kwh consumidos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</si>
  <si>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papel (resmas)</t>
    </r>
  </si>
  <si>
    <t>Quantidade consumida de papel (em resmas) / ( Docentes + Técnicos Administrativos + Terceirizados + Discentes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</si>
  <si>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consumo de copos descartáveis</t>
    </r>
  </si>
  <si>
    <t>Quantidade de copos descartáveis / ( Docentes + Técnicos Administrativos + Terceirizados )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</si>
  <si>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 xml:space="preserve">per capita </t>
    </r>
    <r>
      <rPr>
        <sz val="11"/>
        <color rgb="FF000000"/>
        <rFont val="Calibri"/>
        <family val="2"/>
        <charset val="1"/>
      </rPr>
      <t>com  descarte ambientalmente adequados de resíduos</t>
    </r>
  </si>
  <si>
    <t>Gasto com descarte ambientalmente 
adequado  de resíduos / ( Docentes + Técnicos
 Administrativos + Terceirizados + Discentes )</t>
  </si>
  <si>
    <t>Não se aplica</t>
  </si>
  <si>
    <t>Categoria</t>
  </si>
  <si>
    <t>Autoavaliação</t>
  </si>
  <si>
    <t>Alta. Os recursos de infraestrutura, materiais, humanos e orçamentários atuais são suficientes para a execução integral da meta</t>
  </si>
  <si>
    <t xml:space="preserve">Adequar o </t>
  </si>
  <si>
    <t>Média. Os recursos de infraestrutura, materiais, humanos e orçamentários atuais são parcialmente suficientes para a execução da meta</t>
  </si>
  <si>
    <t>Baixa. Não há disponibilidade de recursos para a execução da meta</t>
  </si>
  <si>
    <t xml:space="preserve">Elevar a </t>
  </si>
  <si>
    <t>Manter a</t>
  </si>
  <si>
    <t>Objetivo 1</t>
  </si>
  <si>
    <t>ENDES - Estratégia Nacional de Desenvolvimento Econômico e Social</t>
  </si>
  <si>
    <t xml:space="preserve">Elevar o </t>
  </si>
  <si>
    <t>Objetivo 2</t>
  </si>
  <si>
    <t>PDTIC - Plano Diretor de Tecnologia da Informação e Comunicação</t>
  </si>
  <si>
    <t xml:space="preserve">Manter o </t>
  </si>
  <si>
    <t>Objetivo 3</t>
  </si>
  <si>
    <t>PNE - Plano Nacional de Educação</t>
  </si>
  <si>
    <t>Objetivo 4</t>
  </si>
  <si>
    <t>Plano de Logística Sustentável</t>
  </si>
  <si>
    <t xml:space="preserve">Manter a </t>
  </si>
  <si>
    <t>Objetivo 5</t>
  </si>
  <si>
    <t>Outro(s)</t>
  </si>
  <si>
    <t>Objetivo 6</t>
  </si>
  <si>
    <t>Objetivo 7</t>
  </si>
  <si>
    <t>Objetivo 8</t>
  </si>
  <si>
    <t xml:space="preserve">Diminuir o </t>
  </si>
  <si>
    <t>Objetivo 9</t>
  </si>
  <si>
    <t>Objetivo 10</t>
  </si>
  <si>
    <r>
      <rPr>
        <sz val="11"/>
        <color rgb="FF000000"/>
        <rFont val="Calibri"/>
        <family val="2"/>
        <charset val="1"/>
      </rPr>
      <t xml:space="preserve">Índice de gasto </t>
    </r>
    <r>
      <rPr>
        <i/>
        <sz val="11"/>
        <color rgb="FF000000"/>
        <rFont val="Calibri"/>
        <family val="2"/>
        <charset val="1"/>
      </rPr>
      <t>per capita</t>
    </r>
    <r>
      <rPr>
        <sz val="11"/>
        <color rgb="FF000000"/>
        <rFont val="Calibri"/>
        <family val="2"/>
        <charset val="1"/>
      </rPr>
      <t xml:space="preserve"> com consumo de Energia Elétrica (Kwh)</t>
    </r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</si>
  <si>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</si>
  <si>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</si>
  <si>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</si>
  <si>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</si>
  <si>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</si>
  <si>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</si>
  <si>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</si>
  <si>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Regulamentar nos conselhos normas acadêmicas no âmbito da prefeitura universitária por meio de resolução (conforme art.º 322 do Regimento Geral)</t>
  </si>
  <si>
    <t>Regulamentar nos conselhos normas administrativas no âmbito da prefeitura universitária por meio de resolução (conforme art.º 322 do Regimento Geral)</t>
  </si>
  <si>
    <t>0032-2004 : Assistência Médica e Odontológica aos Servidores Civis, Empregados, Militares e seus Dependentes</t>
  </si>
  <si>
    <t>Regulamentar diretrizes, políticas, planos, programas, ações, projetos ou procedimentos no âmbito da prefeitura universitária por meio de portaria (conforme art.º 323 do Regimento Geral)</t>
  </si>
  <si>
    <t>0032-20TP : Ativos Civis da União</t>
  </si>
  <si>
    <t>0032-212B : Benefícios Obrigatórios aos Servidores Civis, Empregados, Militares e seus Dependentes</t>
  </si>
  <si>
    <t>Recurso orçamentário</t>
  </si>
  <si>
    <t>0032-4572 : Capacitação de Servidores Públicos Federais em Processo de Qualificação e Requalificação</t>
  </si>
  <si>
    <t>Orçamentário</t>
  </si>
  <si>
    <t>0032-0181 : Aposentadorias e Pensões Civis da União</t>
  </si>
  <si>
    <t>Extraorçamentário</t>
  </si>
  <si>
    <t>0032-09HB : Contribuição da União, de suas Autarquias e Fundações para o Custeio do Regime de Previdência dos Servidores Públicos Federais</t>
  </si>
  <si>
    <t>0901-0005 : Sentenças Judiciais Transitadas em Julgado (Precatórios)</t>
  </si>
  <si>
    <t>0909-00S6 : Benefício Especial e Demais Complementações de
Aposentadorias</t>
  </si>
  <si>
    <t>0910-00OQ : Contribuições a Organismos Internacionais sem Exigência
de Programação Específica</t>
  </si>
  <si>
    <t>0910-00PW : Contribuições a Entidades Nacionais sem Exigência de Programação Específica - Nacional</t>
  </si>
  <si>
    <t>5011-20RI : Funcionamento das Instituições Federais de Educação
Básica</t>
  </si>
  <si>
    <t>5012-20RL : Funcionamento das Instituições Federais de Educação Básica - No Estado de Minas Gerais
Estudante matriculado (unidade): 968</t>
  </si>
  <si>
    <t>5012-2994 : Assistência aos Estudantes das Instituições Federais de Educação Profissional e Tecnológica</t>
  </si>
  <si>
    <t>5013-20GK : Fomento às Ações de Graduação, Pós-Graduação, Ensino,
Pesquisa e Extensão</t>
  </si>
  <si>
    <t>5013-20RK : Funcionamento de Instituições Federais de Ensino Superior</t>
  </si>
  <si>
    <t>5013-4002 : Assistência ao Estudante de Ensino Superior</t>
  </si>
  <si>
    <t>5013-8282 : Reestruturação e Modernização das Instituições Federais de Ensino Superior</t>
  </si>
  <si>
    <t>Adequar o Índice de gastos per capita 
com vigilância</t>
  </si>
  <si>
    <t xml:space="preserve">Adequar o Índice de gastos per capita
 com transporte </t>
  </si>
  <si>
    <t>Adequar o Índice de gastos per capita 
com limpeza</t>
  </si>
  <si>
    <t>Índice de gasto per capita com consumo de água (m³)</t>
  </si>
  <si>
    <t>Manter o Índice de gasto per capita com consumo de Energia Elétrica (Kwh)</t>
  </si>
  <si>
    <t>Diminuir o Índice de gasto per capita com  consumo de copos descartáveis</t>
  </si>
  <si>
    <t>Diminuir o Índice de gasto per capita com consumo de papel (resmas)</t>
  </si>
  <si>
    <t>Manter a Taxa de cobertura de Gerenciamento de Resíduos Sólidos (GRS)</t>
  </si>
  <si>
    <t>Elevar o Índice de gasto per capita com  descarte ambientalmente adequados de resíduos</t>
  </si>
  <si>
    <t>Ampliação da infraestrutura física</t>
  </si>
  <si>
    <t>Área Construida 
(somente conclusão da obra)</t>
  </si>
  <si>
    <t>m²</t>
  </si>
  <si>
    <t>R$/m²</t>
  </si>
  <si>
    <t xml:space="preserve">Área de edificações acessiveis </t>
  </si>
  <si>
    <t xml:space="preserve">Elevar o Índice de coleta seletiva solidária  </t>
  </si>
  <si>
    <t>Adequar o Índice de manutenção e reforma
 da infraestrutura física
(contratos + almoxarifado obras)</t>
  </si>
  <si>
    <t>Adequar o Índice de ampliação da infraestrutura física</t>
  </si>
  <si>
    <t xml:space="preserve">Elevar a Taxa de edificações acessiveis </t>
  </si>
  <si>
    <t>Áreas acessíveis 
(Edificações concluídas que atendam os critérios estabelecidos pela Lei nº 10.098, 19/12/2000, em consonância com o Decreto nº 5.296, 02/12/2004 e Lei nº 13.146, 06/07/2015.)</t>
  </si>
  <si>
    <t>Manutenção e pequenas reformas</t>
  </si>
  <si>
    <t xml:space="preserve">Realizar manutenção e pequenas reformas dos espaços físicos </t>
  </si>
  <si>
    <t>Orçamento</t>
  </si>
  <si>
    <t>Reformas e adequações de médio e grande porte</t>
  </si>
  <si>
    <t>Realizar reformas e adequações dos espaços físicos mediante licitação pública</t>
  </si>
  <si>
    <t>OBRAS</t>
  </si>
  <si>
    <t>Campus</t>
  </si>
  <si>
    <t>Identificação da obra</t>
  </si>
  <si>
    <t>Total (soma dos anos)</t>
  </si>
  <si>
    <t>Unidade responsável</t>
  </si>
  <si>
    <t>% execução do projeto</t>
  </si>
  <si>
    <t>Patos de Minas</t>
  </si>
  <si>
    <t>Conclusão do Bloco 1APM</t>
  </si>
  <si>
    <t>Ituiutaba</t>
  </si>
  <si>
    <t>Uberlândia</t>
  </si>
  <si>
    <t>Conclusão do Bloco 1ACG</t>
  </si>
  <si>
    <t>Telefonia Umuarama</t>
  </si>
  <si>
    <t>Anexo Bloco 1BMC</t>
  </si>
  <si>
    <t>Construção Bloco 1BPM</t>
  </si>
  <si>
    <t>Construção Bloco 1ECG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</si>
  <si>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</si>
  <si>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</si>
  <si>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</si>
  <si>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</si>
  <si>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</si>
  <si>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</si>
  <si>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</si>
  <si>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</si>
  <si>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</si>
  <si>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</si>
  <si>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</si>
  <si>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</si>
  <si>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</si>
  <si>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Descrição da meta</t>
  </si>
  <si>
    <t>Vinculação com ODS - Objetivos do Desenvolvimento Sustentável</t>
  </si>
  <si>
    <t>Objetivos 4 e 3</t>
  </si>
  <si>
    <t>Objetivos 6,11,12,14</t>
  </si>
  <si>
    <t>Objetivos 6 e 14</t>
  </si>
  <si>
    <t>Objetivos 6 e 13</t>
  </si>
  <si>
    <t>Outros planos</t>
  </si>
  <si>
    <t>Plano de Logística sustentável, Política Ambiental da UFU</t>
  </si>
  <si>
    <t>Fonte de recursos orçamentários</t>
  </si>
  <si>
    <t xml:space="preserve">Índice de coleta seletiva solidária  </t>
  </si>
  <si>
    <r>
      <t xml:space="preserve">Índice de gastos </t>
    </r>
    <r>
      <rPr>
        <i/>
        <sz val="10"/>
        <color rgb="FF000000"/>
        <rFont val="Arial"/>
        <family val="2"/>
      </rPr>
      <t xml:space="preserve">per capita
 </t>
    </r>
    <r>
      <rPr>
        <sz val="10"/>
        <color rgb="FF000000"/>
        <rFont val="Arial"/>
        <family val="2"/>
      </rPr>
      <t xml:space="preserve">com transporte </t>
    </r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</si>
  <si>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água (m³)</t>
    </r>
  </si>
  <si>
    <r>
      <t xml:space="preserve">Índice de gasto </t>
    </r>
    <r>
      <rPr>
        <i/>
        <sz val="10"/>
        <color rgb="FF000000"/>
        <rFont val="Arial"/>
        <family val="2"/>
      </rPr>
      <t>per capita</t>
    </r>
    <r>
      <rPr>
        <sz val="10"/>
        <color rgb="FF000000"/>
        <rFont val="Arial"/>
        <family val="2"/>
      </rPr>
      <t xml:space="preserve"> com consumo de Energia Elétrica (kWh)</t>
    </r>
  </si>
  <si>
    <r>
      <t xml:space="preserve">Índice de gasto </t>
    </r>
    <r>
      <rPr>
        <i/>
        <sz val="10"/>
        <color theme="1"/>
        <rFont val="Arial"/>
        <family val="2"/>
      </rPr>
      <t>per capita</t>
    </r>
    <r>
      <rPr>
        <sz val="10"/>
        <color theme="1"/>
        <rFont val="Arial"/>
        <family val="2"/>
      </rPr>
      <t xml:space="preserve"> com consumo de papel (folhas)</t>
    </r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</si>
  <si>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consumo de copos descartáveis</t>
    </r>
  </si>
  <si>
    <r>
      <t xml:space="preserve">Índice de gasto </t>
    </r>
    <r>
      <rPr>
        <i/>
        <sz val="10"/>
        <color rgb="FF000000"/>
        <rFont val="Arial"/>
        <family val="2"/>
      </rPr>
      <t xml:space="preserve">per capita </t>
    </r>
    <r>
      <rPr>
        <sz val="10"/>
        <color rgb="FF000000"/>
        <rFont val="Arial"/>
        <family val="2"/>
      </rPr>
      <t>com  descarte ambientalmente adequados de resíduos</t>
    </r>
  </si>
  <si>
    <t>P14</t>
  </si>
  <si>
    <t>P15</t>
  </si>
  <si>
    <t>Objetivos 3, 4 e 8</t>
  </si>
  <si>
    <t>Indicadores</t>
  </si>
  <si>
    <t>Índice de manutenção e reforma da infraestrutura física (contratos + almoxarifado obras)</t>
  </si>
  <si>
    <t xml:space="preserve">Índice de coleta seletiva solidária </t>
  </si>
  <si>
    <t xml:space="preserve">Índice de gastos per capita com transporte </t>
  </si>
  <si>
    <t>Índice de gasto per capita com consumo de Energia Elétrica (kWh)</t>
  </si>
  <si>
    <t>Índice de gasto per capita com consumo de papel (folhas)</t>
  </si>
  <si>
    <t>Índice de gasto per capita com  consumo de copos descartáveis</t>
  </si>
  <si>
    <t>Índice de gasto per capita com  descarte ambientalmente adequados de resíduos</t>
  </si>
  <si>
    <t>Demandas</t>
  </si>
  <si>
    <t>Obras</t>
  </si>
  <si>
    <t>P16</t>
  </si>
  <si>
    <t>P17</t>
  </si>
  <si>
    <t>P18</t>
  </si>
  <si>
    <t>P19</t>
  </si>
  <si>
    <t>P20</t>
  </si>
  <si>
    <t>P21</t>
  </si>
  <si>
    <t>P22</t>
  </si>
  <si>
    <t>EIXO INFRAESTRUTURA FÍSICA, LOGÍSTICA E SUSTENTABILIDADE</t>
  </si>
  <si>
    <t>P23</t>
  </si>
  <si>
    <t>Construção Bloco FAMED</t>
  </si>
  <si>
    <t>-</t>
  </si>
  <si>
    <t>Ampliação da infraestrutura física*</t>
  </si>
  <si>
    <t>* Valor de referência de 2019 não disponível</t>
  </si>
  <si>
    <t xml:space="preserve">Índice de gastos per capita com vigilância </t>
  </si>
  <si>
    <t xml:space="preserve">Índice de gastos per capita com limpeza  </t>
  </si>
  <si>
    <t>Manter o Índice de gasto per capita com consumo de água (m³)</t>
  </si>
  <si>
    <t>Glória</t>
  </si>
  <si>
    <t>75,00% </t>
  </si>
  <si>
    <t>FINEP </t>
  </si>
  <si>
    <t>PROPP/FEMEC </t>
  </si>
  <si>
    <t xml:space="preserve">Elaboração de projeto Executivo para implantação do CNT – Centro Nacional de Tecnologias para Pessoas com Deficiência e Doenças Raras, na cidade de Uberlândia-MG </t>
  </si>
  <si>
    <t>P24*</t>
  </si>
  <si>
    <t>P25</t>
  </si>
  <si>
    <t>P26</t>
  </si>
  <si>
    <t>P27</t>
  </si>
  <si>
    <t>Pontal</t>
  </si>
  <si>
    <t>Construção do bloco Almoxarifado e Arquivo no Campus Glória – SIMEC, ID 56184.</t>
  </si>
  <si>
    <t>Construção da infraestrutura de acesso, passeios e estacionamento no Campus Pontal – SIMEC, ID 56197.</t>
  </si>
  <si>
    <t>Construção do Galpão para abrigar o Túnel de vento do Curso de Engenharia Aeronáutica, da Engenharia Mecânica, no Campus Glória – SIMEC, ID 56258.</t>
  </si>
  <si>
    <t>Governo Federal PAC 2024/2026</t>
  </si>
  <si>
    <t>GABIR/PROPLAD/PREFE</t>
  </si>
  <si>
    <t>P25**</t>
  </si>
  <si>
    <t>P26**</t>
  </si>
  <si>
    <t>P27**</t>
  </si>
  <si>
    <t>*Obra incluída em Setembro/2023 após apreciação da CPDE/COMGOV</t>
  </si>
  <si>
    <t>** Obra incluída em 12/2023 após apreciação da CPDE/COMGOV</t>
  </si>
  <si>
    <t>P24</t>
  </si>
  <si>
    <t>Construção da infraestrutura de acesso, passeios e estacionamento no Campus Pontal – SIMEC, ID 56197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</si>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</sst>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"/>
  </numFmts>
  <fonts count="22" x14ac:knownFonts="1">
    <font>
      <sz val="11"/>
      <color rgb="FF000000"/>
      <name val="Calibri"/>
      <family val="2"/>
      <charset val="1"/>
    </font>
    <font>
      <sz val="10"/>
      <color rgb="FFCC0000"/>
      <name val="Arial"/>
      <family val="2"/>
      <charset val="1"/>
    </font>
    <font>
      <u/>
      <sz val="11"/>
      <color rgb="FF0563C1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u/>
      <sz val="10"/>
      <color rgb="FF0563C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u/>
      <sz val="11"/>
      <color rgb="FF0563C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AE3F3"/>
        <bgColor rgb="FFE7E6E6"/>
      </patternFill>
    </fill>
    <fill>
      <patternFill patternType="solid">
        <fgColor rgb="FFFFFFFF"/>
        <bgColor rgb="FFFFFFCC"/>
      </patternFill>
    </fill>
    <fill>
      <patternFill patternType="solid">
        <fgColor rgb="FFB4C6E7"/>
        <bgColor rgb="FFB4C7E7"/>
      </patternFill>
    </fill>
    <fill>
      <patternFill patternType="solid">
        <fgColor rgb="FFB4C7E7"/>
        <bgColor rgb="FFB4C6E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rgb="FFFFD96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rgb="FFB4C7E7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1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0">
    <xf numFmtId="0" fontId="0" fillId="0" borderId="0" xfId="0"/>
    <xf numFmtId="0" fontId="0" fillId="3" borderId="0" xfId="0" applyFill="1"/>
    <xf numFmtId="0" fontId="2" fillId="0" borderId="0" xfId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2" fontId="13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1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4" fontId="9" fillId="0" borderId="1" xfId="3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8" fillId="0" borderId="0" xfId="0" applyFont="1"/>
    <xf numFmtId="0" fontId="18" fillId="3" borderId="0" xfId="0" applyFont="1" applyFill="1"/>
    <xf numFmtId="0" fontId="18" fillId="0" borderId="0" xfId="0" applyFont="1" applyAlignment="1">
      <alignment horizontal="center"/>
    </xf>
    <xf numFmtId="0" fontId="19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1" applyFont="1"/>
    <xf numFmtId="0" fontId="19" fillId="0" borderId="0" xfId="0" applyFont="1" applyAlignment="1">
      <alignment horizontal="center"/>
    </xf>
    <xf numFmtId="0" fontId="21" fillId="6" borderId="0" xfId="1" applyFont="1" applyFill="1"/>
    <xf numFmtId="0" fontId="20" fillId="6" borderId="0" xfId="1" applyFont="1" applyFill="1"/>
    <xf numFmtId="0" fontId="18" fillId="6" borderId="0" xfId="0" applyFont="1" applyFill="1"/>
    <xf numFmtId="0" fontId="16" fillId="5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9" fontId="9" fillId="0" borderId="1" xfId="4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9" fillId="0" borderId="1" xfId="3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9" fontId="9" fillId="0" borderId="1" xfId="4" quotePrefix="1" applyFont="1" applyBorder="1" applyAlignment="1">
      <alignment horizontal="center" vertical="center"/>
    </xf>
    <xf numFmtId="0" fontId="21" fillId="6" borderId="0" xfId="1" applyFont="1" applyFill="1" applyAlignment="1">
      <alignment horizontal="left" wrapText="1"/>
    </xf>
    <xf numFmtId="0" fontId="18" fillId="6" borderId="0" xfId="0" applyFont="1" applyFill="1" applyAlignment="1">
      <alignment horizontal="left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left" wrapText="1"/>
    </xf>
    <xf numFmtId="0" fontId="20" fillId="0" borderId="0" xfId="1" applyFont="1"/>
    <xf numFmtId="0" fontId="9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4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10" fillId="8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4" fontId="9" fillId="0" borderId="2" xfId="3" applyFont="1" applyBorder="1" applyAlignment="1">
      <alignment horizontal="center" vertical="center"/>
    </xf>
    <xf numFmtId="44" fontId="9" fillId="0" borderId="11" xfId="3" applyFont="1" applyBorder="1" applyAlignment="1">
      <alignment horizontal="center" vertical="center"/>
    </xf>
  </cellXfs>
  <cellStyles count="5">
    <cellStyle name="Hiperlink" xfId="1" builtinId="8"/>
    <cellStyle name="Moeda" xfId="3" builtinId="4"/>
    <cellStyle name="Normal" xfId="0" builtinId="0"/>
    <cellStyle name="Porcentagem" xfId="4" builtinId="5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2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4C7DC"/>
      <rgbColor rgb="FF808080"/>
      <rgbColor rgb="FF9999FF"/>
      <rgbColor rgb="FF993366"/>
      <rgbColor rgb="FFFFFFCC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7E6E6"/>
      <rgbColor rgb="FFCCFFCC"/>
      <rgbColor rgb="FFFFE699"/>
      <rgbColor rgb="FFB4C6E7"/>
      <rgbColor rgb="FFFF99CC"/>
      <rgbColor rgb="FFDDDDDD"/>
      <rgbColor rgb="FFFFCCCC"/>
      <rgbColor rgb="FF3366FF"/>
      <rgbColor rgb="FF33CCCC"/>
      <rgbColor rgb="FF99CC00"/>
      <rgbColor rgb="FFFFD966"/>
      <rgbColor rgb="FFFF9900"/>
      <rgbColor rgb="FFFF6600"/>
      <rgbColor rgb="FF3465A4"/>
      <rgbColor rgb="FFA9D18E"/>
      <rgbColor rgb="FF2C363A"/>
      <rgbColor rgb="FF548235"/>
      <rgbColor rgb="FF003300"/>
      <rgbColor rgb="FF222222"/>
      <rgbColor rgb="FF993300"/>
      <rgbColor rgb="FF993366"/>
      <rgbColor rgb="FF44546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357337</xdr:colOff>
      <xdr:row>0</xdr:row>
      <xdr:rowOff>118958</xdr:rowOff>
    </xdr:from>
    <xdr:to>
      <xdr:col>4</xdr:col>
      <xdr:colOff>385507</xdr:colOff>
      <xdr:row>5</xdr:row>
      <xdr:rowOff>147758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64" t="25584" r="3764" b="24690"/>
        <a:stretch/>
      </xdr:blipFill>
      <xdr:spPr>
        <a:xfrm>
          <a:off x="2690962" y="118958"/>
          <a:ext cx="2576108" cy="9813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6"/>
  </sheetPr>
  <dimension ref="A1:AMX40"/>
  <sheetViews>
    <sheetView showGridLines="0" tabSelected="1" topLeftCell="A23" zoomScale="80" zoomScaleNormal="80" workbookViewId="0">
      <selection activeCell="H1" sqref="H1:XFD1048576"/>
    </sheetView>
  </sheetViews>
  <sheetFormatPr defaultColWidth="0" defaultRowHeight="15" zeroHeight="1" x14ac:dyDescent="0.25"/>
  <cols>
    <col min="1" max="1" width="3.85546875" style="33" customWidth="1"/>
    <col min="2" max="2" width="5.5703125" style="35" customWidth="1"/>
    <col min="3" max="3" width="25.5703125" style="42" customWidth="1"/>
    <col min="4" max="4" width="38.140625" style="42" customWidth="1"/>
    <col min="5" max="5" width="15.28515625" style="42" customWidth="1"/>
    <col min="6" max="6" width="34.5703125" style="42" customWidth="1"/>
    <col min="7" max="7" width="9.140625" customWidth="1"/>
    <col min="8" max="1036" width="9.140625" hidden="1" customWidth="1"/>
    <col min="1037" max="1037" width="7.140625" hidden="1" customWidth="1"/>
    <col min="1038" max="1038" width="0" hidden="1" customWidth="1"/>
    <col min="1039" max="16384" width="9.140625" hidden="1"/>
  </cols>
  <sheetData>
    <row r="1" spans="1:6" x14ac:dyDescent="0.25">
      <c r="C1" s="33"/>
      <c r="D1" s="33"/>
      <c r="E1" s="33"/>
      <c r="F1" s="33"/>
    </row>
    <row r="2" spans="1:6" x14ac:dyDescent="0.25">
      <c r="C2" s="33"/>
      <c r="D2" s="33"/>
      <c r="E2" s="33"/>
      <c r="F2" s="33"/>
    </row>
    <row r="3" spans="1:6" x14ac:dyDescent="0.25">
      <c r="C3" s="33"/>
      <c r="D3" s="33"/>
      <c r="E3" s="33"/>
      <c r="F3" s="33"/>
    </row>
    <row r="4" spans="1:6" x14ac:dyDescent="0.25">
      <c r="C4" s="33"/>
      <c r="D4" s="33"/>
      <c r="E4" s="33"/>
      <c r="F4" s="33"/>
    </row>
    <row r="5" spans="1:6" x14ac:dyDescent="0.25">
      <c r="C5" s="33"/>
      <c r="D5" s="33"/>
      <c r="E5" s="33"/>
      <c r="F5" s="33"/>
    </row>
    <row r="6" spans="1:6" x14ac:dyDescent="0.25">
      <c r="C6" s="33"/>
      <c r="D6" s="33"/>
      <c r="E6" s="33"/>
      <c r="F6" s="33"/>
    </row>
    <row r="7" spans="1:6" ht="14.45" customHeight="1" thickBot="1" x14ac:dyDescent="0.3">
      <c r="B7" s="59" t="s">
        <v>204</v>
      </c>
      <c r="C7" s="60"/>
      <c r="D7" s="60"/>
      <c r="E7" s="60"/>
      <c r="F7" s="61"/>
    </row>
    <row r="8" spans="1:6" x14ac:dyDescent="0.25">
      <c r="B8" s="62"/>
      <c r="C8" s="63"/>
      <c r="D8" s="63"/>
      <c r="E8" s="63"/>
      <c r="F8" s="64"/>
    </row>
    <row r="9" spans="1:6" s="1" customFormat="1" x14ac:dyDescent="0.25">
      <c r="A9" s="34"/>
      <c r="B9" s="36"/>
      <c r="C9" s="37"/>
      <c r="D9" s="37"/>
      <c r="E9" s="37"/>
      <c r="F9" s="37"/>
    </row>
    <row r="10" spans="1:6" x14ac:dyDescent="0.25">
      <c r="C10" s="38" t="s">
        <v>187</v>
      </c>
      <c r="D10" s="33"/>
      <c r="E10" s="33"/>
      <c r="F10" s="33"/>
    </row>
    <row r="11" spans="1:6" ht="17.25" customHeight="1" x14ac:dyDescent="0.25">
      <c r="B11" s="39" t="s">
        <v>155</v>
      </c>
      <c r="C11" s="58" t="s">
        <v>125</v>
      </c>
      <c r="D11" s="58"/>
      <c r="E11" s="58"/>
      <c r="F11" s="58"/>
    </row>
    <row r="12" spans="1:6" ht="17.25" customHeight="1" x14ac:dyDescent="0.25">
      <c r="B12" s="39" t="s">
        <v>156</v>
      </c>
      <c r="C12" s="65" t="s">
        <v>188</v>
      </c>
      <c r="D12" s="58"/>
      <c r="E12" s="58"/>
      <c r="F12" s="58"/>
    </row>
    <row r="13" spans="1:6" ht="17.25" customHeight="1" x14ac:dyDescent="0.25">
      <c r="B13" s="39" t="s">
        <v>157</v>
      </c>
      <c r="C13" s="58" t="s">
        <v>129</v>
      </c>
      <c r="D13" s="58"/>
      <c r="E13" s="58"/>
      <c r="F13" s="58"/>
    </row>
    <row r="14" spans="1:6" ht="17.25" customHeight="1" x14ac:dyDescent="0.25">
      <c r="B14" s="39" t="s">
        <v>158</v>
      </c>
      <c r="C14" s="58" t="s">
        <v>189</v>
      </c>
      <c r="D14" s="58"/>
      <c r="E14" s="58"/>
      <c r="F14" s="58"/>
    </row>
    <row r="15" spans="1:6" ht="17.25" customHeight="1" x14ac:dyDescent="0.25">
      <c r="B15" s="39" t="s">
        <v>159</v>
      </c>
      <c r="C15" s="58" t="s">
        <v>38</v>
      </c>
      <c r="D15" s="58"/>
      <c r="E15" s="58"/>
      <c r="F15" s="58"/>
    </row>
    <row r="16" spans="1:6" ht="17.25" customHeight="1" x14ac:dyDescent="0.25">
      <c r="B16" s="39" t="s">
        <v>160</v>
      </c>
      <c r="C16" s="58" t="s">
        <v>210</v>
      </c>
      <c r="D16" s="58"/>
      <c r="E16" s="58"/>
      <c r="F16" s="58"/>
    </row>
    <row r="17" spans="2:6" ht="17.25" customHeight="1" x14ac:dyDescent="0.25">
      <c r="B17" s="39" t="s">
        <v>161</v>
      </c>
      <c r="C17" s="65" t="s">
        <v>190</v>
      </c>
      <c r="D17" s="65"/>
      <c r="E17" s="65"/>
      <c r="F17" s="65"/>
    </row>
    <row r="18" spans="2:6" ht="17.25" customHeight="1" x14ac:dyDescent="0.25">
      <c r="B18" s="39" t="s">
        <v>162</v>
      </c>
      <c r="C18" s="58" t="s">
        <v>211</v>
      </c>
      <c r="D18" s="58"/>
      <c r="E18" s="58"/>
      <c r="F18" s="58"/>
    </row>
    <row r="19" spans="2:6" ht="17.25" customHeight="1" x14ac:dyDescent="0.25">
      <c r="B19" s="39" t="s">
        <v>163</v>
      </c>
      <c r="C19" s="58" t="s">
        <v>119</v>
      </c>
      <c r="D19" s="58"/>
      <c r="E19" s="58"/>
      <c r="F19" s="58"/>
    </row>
    <row r="20" spans="2:6" ht="17.25" customHeight="1" x14ac:dyDescent="0.25">
      <c r="B20" s="39" t="s">
        <v>164</v>
      </c>
      <c r="C20" s="58" t="s">
        <v>191</v>
      </c>
      <c r="D20" s="58"/>
      <c r="E20" s="58"/>
      <c r="F20" s="58"/>
    </row>
    <row r="21" spans="2:6" ht="17.25" customHeight="1" x14ac:dyDescent="0.25">
      <c r="B21" s="39" t="s">
        <v>165</v>
      </c>
      <c r="C21" s="58" t="s">
        <v>192</v>
      </c>
      <c r="D21" s="58"/>
      <c r="E21" s="58"/>
      <c r="F21" s="58"/>
    </row>
    <row r="22" spans="2:6" ht="17.25" customHeight="1" x14ac:dyDescent="0.25">
      <c r="B22" s="39" t="s">
        <v>166</v>
      </c>
      <c r="C22" s="58" t="s">
        <v>193</v>
      </c>
      <c r="D22" s="58"/>
      <c r="E22" s="58"/>
      <c r="F22" s="58"/>
    </row>
    <row r="23" spans="2:6" ht="17.25" customHeight="1" x14ac:dyDescent="0.25">
      <c r="B23" s="39" t="s">
        <v>167</v>
      </c>
      <c r="C23" s="58" t="s">
        <v>194</v>
      </c>
      <c r="D23" s="58"/>
      <c r="E23" s="58"/>
      <c r="F23" s="58"/>
    </row>
    <row r="24" spans="2:6" ht="17.25" customHeight="1" x14ac:dyDescent="0.25">
      <c r="B24" s="39"/>
      <c r="C24" s="66" t="s">
        <v>195</v>
      </c>
      <c r="D24" s="66"/>
      <c r="E24" s="66"/>
      <c r="F24" s="66"/>
    </row>
    <row r="25" spans="2:6" ht="17.25" customHeight="1" x14ac:dyDescent="0.25">
      <c r="B25" s="39" t="s">
        <v>184</v>
      </c>
      <c r="C25" s="40" t="s">
        <v>135</v>
      </c>
      <c r="D25" s="41"/>
      <c r="E25" s="41"/>
      <c r="F25" s="41"/>
    </row>
    <row r="26" spans="2:6" ht="17.25" customHeight="1" x14ac:dyDescent="0.25">
      <c r="B26" s="39" t="s">
        <v>185</v>
      </c>
      <c r="C26" s="40" t="s">
        <v>138</v>
      </c>
      <c r="D26" s="41"/>
      <c r="E26" s="41"/>
      <c r="F26" s="41"/>
    </row>
    <row r="27" spans="2:6" ht="17.25" customHeight="1" x14ac:dyDescent="0.25">
      <c r="B27" s="39"/>
      <c r="C27" s="38" t="s">
        <v>196</v>
      </c>
      <c r="D27" s="38"/>
      <c r="E27" s="38"/>
      <c r="F27" s="38"/>
    </row>
    <row r="28" spans="2:6" ht="17.25" customHeight="1" x14ac:dyDescent="0.25">
      <c r="B28" s="39" t="s">
        <v>197</v>
      </c>
      <c r="C28" s="40" t="s">
        <v>147</v>
      </c>
      <c r="D28" s="41"/>
      <c r="E28" s="41"/>
      <c r="F28" s="41"/>
    </row>
    <row r="29" spans="2:6" ht="17.25" customHeight="1" x14ac:dyDescent="0.25">
      <c r="B29" s="39" t="s">
        <v>198</v>
      </c>
      <c r="C29" s="58" t="s">
        <v>12</v>
      </c>
      <c r="D29" s="58"/>
      <c r="E29" s="58"/>
      <c r="F29" s="58"/>
    </row>
    <row r="30" spans="2:6" ht="17.25" customHeight="1" x14ac:dyDescent="0.25">
      <c r="B30" s="39" t="s">
        <v>199</v>
      </c>
      <c r="C30" s="40" t="s">
        <v>151</v>
      </c>
    </row>
    <row r="31" spans="2:6" ht="17.25" customHeight="1" x14ac:dyDescent="0.25">
      <c r="B31" s="39" t="s">
        <v>200</v>
      </c>
      <c r="C31" s="40" t="s">
        <v>150</v>
      </c>
    </row>
    <row r="32" spans="2:6" ht="17.25" customHeight="1" x14ac:dyDescent="0.25">
      <c r="B32" s="39" t="s">
        <v>201</v>
      </c>
      <c r="C32" s="40" t="s">
        <v>152</v>
      </c>
    </row>
    <row r="33" spans="2:6" ht="17.25" customHeight="1" x14ac:dyDescent="0.25">
      <c r="B33" s="39" t="s">
        <v>202</v>
      </c>
      <c r="C33" s="40" t="s">
        <v>206</v>
      </c>
    </row>
    <row r="34" spans="2:6" ht="17.25" customHeight="1" x14ac:dyDescent="0.25">
      <c r="B34" s="39" t="s">
        <v>203</v>
      </c>
      <c r="C34" s="40" t="s">
        <v>153</v>
      </c>
    </row>
    <row r="35" spans="2:6" ht="17.25" customHeight="1" x14ac:dyDescent="0.25">
      <c r="B35" s="39" t="s">
        <v>205</v>
      </c>
      <c r="C35" s="42" t="s">
        <v>154</v>
      </c>
    </row>
    <row r="36" spans="2:6" ht="30.75" customHeight="1" x14ac:dyDescent="0.25">
      <c r="B36" s="52" t="s">
        <v>233</v>
      </c>
      <c r="C36" s="57" t="s">
        <v>217</v>
      </c>
      <c r="D36" s="57"/>
      <c r="E36" s="57"/>
      <c r="F36" s="57"/>
    </row>
    <row r="37" spans="2:6" ht="17.25" customHeight="1" x14ac:dyDescent="0.25">
      <c r="B37" s="39" t="s">
        <v>219</v>
      </c>
      <c r="C37" s="40" t="s">
        <v>223</v>
      </c>
      <c r="D37" s="41"/>
      <c r="E37" s="41"/>
      <c r="F37" s="41"/>
    </row>
    <row r="38" spans="2:6" ht="17.25" customHeight="1" x14ac:dyDescent="0.25">
      <c r="B38" s="39" t="s">
        <v>220</v>
      </c>
      <c r="C38" s="40" t="s">
        <v>234</v>
      </c>
      <c r="D38" s="41"/>
      <c r="E38" s="41"/>
      <c r="F38" s="41"/>
    </row>
    <row r="39" spans="2:6" ht="34.5" customHeight="1" x14ac:dyDescent="0.25">
      <c r="B39" s="52" t="s">
        <v>221</v>
      </c>
      <c r="C39" s="57" t="s">
        <v>225</v>
      </c>
      <c r="D39" s="57"/>
      <c r="E39" s="57"/>
      <c r="F39" s="57"/>
    </row>
    <row r="40" spans="2:6" x14ac:dyDescent="0.25"/>
  </sheetData>
  <mergeCells count="18">
    <mergeCell ref="C24:F24"/>
    <mergeCell ref="C29:F29"/>
    <mergeCell ref="C36:F36"/>
    <mergeCell ref="C39:F39"/>
    <mergeCell ref="C14:F14"/>
    <mergeCell ref="C15:F15"/>
    <mergeCell ref="B7:F8"/>
    <mergeCell ref="C11:F11"/>
    <mergeCell ref="C12:F12"/>
    <mergeCell ref="C13:F13"/>
    <mergeCell ref="C16:F16"/>
    <mergeCell ref="C17:F17"/>
    <mergeCell ref="C18:F18"/>
    <mergeCell ref="C19:F19"/>
    <mergeCell ref="C20:F20"/>
    <mergeCell ref="C21:F21"/>
    <mergeCell ref="C22:F22"/>
    <mergeCell ref="C23:F23"/>
  </mergeCells>
  <hyperlinks>
    <hyperlink ref="C10" location="Indicadores_Metas!A1" display="Indicadores" xr:uid="{00000000-0004-0000-0000-000000000000}"/>
    <hyperlink ref="C24:F24" location="Meta_Demandas!A1" display="Demandas" xr:uid="{00000000-0004-0000-0000-000001000000}"/>
    <hyperlink ref="C27" location="Obras!A1" display="Obras" xr:uid="{00000000-0004-0000-0000-000002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G18"/>
  <sheetViews>
    <sheetView showGridLines="0" topLeftCell="C6" zoomScaleNormal="100" workbookViewId="0">
      <selection activeCell="C11" sqref="C11"/>
    </sheetView>
  </sheetViews>
  <sheetFormatPr defaultRowHeight="15" x14ac:dyDescent="0.25"/>
  <cols>
    <col min="1" max="1" width="9.140625" style="3" customWidth="1"/>
    <col min="2" max="2" width="5" style="11" customWidth="1"/>
    <col min="3" max="3" width="53.28515625" style="11" customWidth="1"/>
    <col min="4" max="5" width="32.42578125" style="11" customWidth="1"/>
    <col min="6" max="6" width="31.28515625" style="11" customWidth="1"/>
    <col min="7" max="7" width="20.7109375" style="11" customWidth="1"/>
    <col min="8" max="14" width="18" style="11" customWidth="1"/>
    <col min="15" max="15" width="23.28515625" style="11" customWidth="1"/>
    <col min="16" max="16" width="32.42578125" style="11" customWidth="1"/>
    <col min="17" max="17" width="24" style="11" customWidth="1"/>
    <col min="18" max="18" width="48.42578125" style="11" customWidth="1"/>
    <col min="19" max="19" width="32.42578125" style="11" customWidth="1"/>
    <col min="20" max="20" width="28.85546875" style="11" customWidth="1"/>
    <col min="21" max="21" width="23.42578125" style="11" customWidth="1"/>
    <col min="22" max="22" width="32.42578125" style="11" customWidth="1"/>
    <col min="23" max="1021" width="9.140625" style="3" customWidth="1"/>
  </cols>
  <sheetData>
    <row r="1" spans="1:22" x14ac:dyDescent="0.25">
      <c r="A1" s="2" t="s">
        <v>1</v>
      </c>
    </row>
    <row r="2" spans="1:22" ht="6.75" customHeight="1" x14ac:dyDescent="0.25">
      <c r="A2" s="2"/>
    </row>
    <row r="3" spans="1:22" x14ac:dyDescent="0.25">
      <c r="A3" s="2"/>
    </row>
    <row r="4" spans="1:22" ht="25.5" x14ac:dyDescent="0.25">
      <c r="B4" s="12" t="s">
        <v>13</v>
      </c>
      <c r="C4" s="12" t="s">
        <v>5</v>
      </c>
      <c r="D4" s="12" t="s">
        <v>14</v>
      </c>
      <c r="E4" s="12" t="s">
        <v>16</v>
      </c>
      <c r="F4" s="12" t="s">
        <v>168</v>
      </c>
      <c r="G4" s="12" t="s">
        <v>2</v>
      </c>
      <c r="H4" s="13" t="s">
        <v>18</v>
      </c>
      <c r="I4" s="13" t="s">
        <v>19</v>
      </c>
      <c r="J4" s="13" t="s">
        <v>20</v>
      </c>
      <c r="K4" s="13" t="s">
        <v>21</v>
      </c>
      <c r="L4" s="13" t="s">
        <v>22</v>
      </c>
      <c r="M4" s="13" t="s">
        <v>23</v>
      </c>
      <c r="N4" s="13" t="s">
        <v>24</v>
      </c>
      <c r="O4" s="12" t="s">
        <v>17</v>
      </c>
      <c r="P4" s="12" t="s">
        <v>25</v>
      </c>
      <c r="Q4" s="43" t="s">
        <v>176</v>
      </c>
      <c r="R4" s="12" t="s">
        <v>59</v>
      </c>
      <c r="S4" s="12" t="s">
        <v>169</v>
      </c>
      <c r="T4" s="12" t="s">
        <v>174</v>
      </c>
      <c r="U4" s="12" t="s">
        <v>15</v>
      </c>
      <c r="V4" s="12" t="s">
        <v>144</v>
      </c>
    </row>
    <row r="5" spans="1:22" ht="51" x14ac:dyDescent="0.25">
      <c r="B5" s="14" t="s">
        <v>155</v>
      </c>
      <c r="C5" s="15" t="s">
        <v>8</v>
      </c>
      <c r="D5" s="15" t="s">
        <v>208</v>
      </c>
      <c r="E5" s="15" t="s">
        <v>126</v>
      </c>
      <c r="F5" s="16" t="s">
        <v>132</v>
      </c>
      <c r="G5" s="15" t="s">
        <v>127</v>
      </c>
      <c r="H5" s="17" t="s">
        <v>207</v>
      </c>
      <c r="I5" s="17">
        <v>1602.85</v>
      </c>
      <c r="J5" s="17">
        <f>5268.4+2383.34</f>
        <v>7651.74</v>
      </c>
      <c r="K5" s="17">
        <v>4000</v>
      </c>
      <c r="L5" s="17">
        <v>4000</v>
      </c>
      <c r="M5" s="17">
        <v>4000</v>
      </c>
      <c r="N5" s="17">
        <v>4000</v>
      </c>
      <c r="O5" s="15" t="s">
        <v>28</v>
      </c>
      <c r="P5" s="18" t="s">
        <v>30</v>
      </c>
      <c r="Q5" s="15" t="s">
        <v>103</v>
      </c>
      <c r="R5" s="16" t="s">
        <v>62</v>
      </c>
      <c r="S5" s="16" t="s">
        <v>170</v>
      </c>
      <c r="T5" s="16" t="s">
        <v>78</v>
      </c>
      <c r="U5" s="15" t="s">
        <v>27</v>
      </c>
      <c r="V5" s="15" t="s">
        <v>7</v>
      </c>
    </row>
    <row r="6" spans="1:22" ht="51" x14ac:dyDescent="0.25">
      <c r="B6" s="14" t="s">
        <v>156</v>
      </c>
      <c r="C6" s="15" t="s">
        <v>8</v>
      </c>
      <c r="D6" s="15" t="s">
        <v>31</v>
      </c>
      <c r="E6" s="15" t="s">
        <v>32</v>
      </c>
      <c r="F6" s="16" t="s">
        <v>131</v>
      </c>
      <c r="G6" s="15" t="s">
        <v>128</v>
      </c>
      <c r="H6" s="16">
        <v>46.97</v>
      </c>
      <c r="I6" s="17">
        <f>H6*1.12</f>
        <v>52.606400000000001</v>
      </c>
      <c r="J6" s="17">
        <f>I6*1.04</f>
        <v>54.710656</v>
      </c>
      <c r="K6" s="17">
        <f>J6*1.04</f>
        <v>56.899082240000006</v>
      </c>
      <c r="L6" s="17">
        <f t="shared" ref="L6:N6" si="0">K6*1.04</f>
        <v>59.175045529600006</v>
      </c>
      <c r="M6" s="17">
        <f t="shared" si="0"/>
        <v>61.54204735078401</v>
      </c>
      <c r="N6" s="17">
        <f t="shared" si="0"/>
        <v>64.003729244815375</v>
      </c>
      <c r="O6" s="15" t="s">
        <v>28</v>
      </c>
      <c r="P6" s="18" t="s">
        <v>30</v>
      </c>
      <c r="Q6" s="15" t="s">
        <v>101</v>
      </c>
      <c r="R6" s="16" t="s">
        <v>62</v>
      </c>
      <c r="S6" s="16" t="s">
        <v>170</v>
      </c>
      <c r="T6" s="16" t="s">
        <v>10</v>
      </c>
      <c r="U6" s="15" t="s">
        <v>27</v>
      </c>
      <c r="V6" s="15" t="s">
        <v>7</v>
      </c>
    </row>
    <row r="7" spans="1:22" ht="89.25" x14ac:dyDescent="0.25">
      <c r="B7" s="14" t="s">
        <v>157</v>
      </c>
      <c r="C7" s="15" t="s">
        <v>8</v>
      </c>
      <c r="D7" s="19" t="s">
        <v>129</v>
      </c>
      <c r="E7" s="15" t="s">
        <v>134</v>
      </c>
      <c r="F7" s="16" t="s">
        <v>133</v>
      </c>
      <c r="G7" s="15" t="s">
        <v>127</v>
      </c>
      <c r="H7" s="16">
        <v>53481.63</v>
      </c>
      <c r="I7" s="20">
        <v>59739.45</v>
      </c>
      <c r="J7" s="16">
        <v>72710.350000000006</v>
      </c>
      <c r="K7" s="17">
        <f>J7*1.2</f>
        <v>87252.42</v>
      </c>
      <c r="L7" s="17">
        <f t="shared" ref="L7:N7" si="1">K7*1.2</f>
        <v>104702.90399999999</v>
      </c>
      <c r="M7" s="17">
        <f t="shared" si="1"/>
        <v>125643.48479999999</v>
      </c>
      <c r="N7" s="17">
        <f t="shared" si="1"/>
        <v>150772.18175999998</v>
      </c>
      <c r="O7" s="15" t="s">
        <v>34</v>
      </c>
      <c r="P7" s="18" t="s">
        <v>30</v>
      </c>
      <c r="Q7" s="15" t="s">
        <v>101</v>
      </c>
      <c r="R7" s="16" t="s">
        <v>62</v>
      </c>
      <c r="S7" s="16" t="s">
        <v>170</v>
      </c>
      <c r="T7" s="16" t="s">
        <v>10</v>
      </c>
      <c r="U7" s="15" t="s">
        <v>27</v>
      </c>
      <c r="V7" s="15" t="s">
        <v>7</v>
      </c>
    </row>
    <row r="8" spans="1:22" ht="51" x14ac:dyDescent="0.25">
      <c r="B8" s="14" t="s">
        <v>158</v>
      </c>
      <c r="C8" s="15" t="s">
        <v>8</v>
      </c>
      <c r="D8" s="15" t="s">
        <v>177</v>
      </c>
      <c r="E8" s="15" t="s">
        <v>36</v>
      </c>
      <c r="F8" s="16" t="s">
        <v>130</v>
      </c>
      <c r="G8" s="15" t="s">
        <v>29</v>
      </c>
      <c r="H8" s="21">
        <v>0.56999999999999995</v>
      </c>
      <c r="I8" s="21">
        <v>0.56999999999999995</v>
      </c>
      <c r="J8" s="21">
        <v>1</v>
      </c>
      <c r="K8" s="21">
        <v>1</v>
      </c>
      <c r="L8" s="21">
        <v>1</v>
      </c>
      <c r="M8" s="21">
        <v>1</v>
      </c>
      <c r="N8" s="21">
        <v>1</v>
      </c>
      <c r="O8" s="15" t="s">
        <v>34</v>
      </c>
      <c r="P8" s="18" t="s">
        <v>37</v>
      </c>
      <c r="Q8" s="15" t="s">
        <v>101</v>
      </c>
      <c r="R8" s="16" t="s">
        <v>62</v>
      </c>
      <c r="S8" s="16" t="s">
        <v>171</v>
      </c>
      <c r="T8" s="16" t="s">
        <v>175</v>
      </c>
      <c r="U8" s="15" t="s">
        <v>27</v>
      </c>
      <c r="V8" s="15" t="s">
        <v>7</v>
      </c>
    </row>
    <row r="9" spans="1:22" s="3" customFormat="1" ht="51" x14ac:dyDescent="0.25">
      <c r="B9" s="14" t="s">
        <v>159</v>
      </c>
      <c r="C9" s="15" t="s">
        <v>8</v>
      </c>
      <c r="D9" s="15" t="s">
        <v>38</v>
      </c>
      <c r="E9" s="15" t="s">
        <v>39</v>
      </c>
      <c r="F9" s="16" t="s">
        <v>123</v>
      </c>
      <c r="G9" s="15" t="s">
        <v>29</v>
      </c>
      <c r="H9" s="45">
        <v>100</v>
      </c>
      <c r="I9" s="45">
        <v>100</v>
      </c>
      <c r="J9" s="45">
        <v>100</v>
      </c>
      <c r="K9" s="45">
        <v>100</v>
      </c>
      <c r="L9" s="45">
        <v>100</v>
      </c>
      <c r="M9" s="45">
        <v>100</v>
      </c>
      <c r="N9" s="45">
        <v>100</v>
      </c>
      <c r="O9" s="15" t="s">
        <v>34</v>
      </c>
      <c r="P9" s="18" t="s">
        <v>37</v>
      </c>
      <c r="Q9" s="15" t="s">
        <v>101</v>
      </c>
      <c r="R9" s="16" t="s">
        <v>60</v>
      </c>
      <c r="S9" s="16" t="s">
        <v>171</v>
      </c>
      <c r="T9" s="16" t="s">
        <v>175</v>
      </c>
      <c r="U9" s="15" t="s">
        <v>27</v>
      </c>
      <c r="V9" s="15" t="s">
        <v>7</v>
      </c>
    </row>
    <row r="10" spans="1:22" ht="51" x14ac:dyDescent="0.25">
      <c r="B10" s="14" t="s">
        <v>160</v>
      </c>
      <c r="C10" s="15" t="s">
        <v>8</v>
      </c>
      <c r="D10" s="15" t="s">
        <v>210</v>
      </c>
      <c r="E10" s="15" t="s">
        <v>41</v>
      </c>
      <c r="F10" s="16" t="s">
        <v>116</v>
      </c>
      <c r="G10" s="15" t="s">
        <v>42</v>
      </c>
      <c r="H10" s="17">
        <v>372.37</v>
      </c>
      <c r="I10" s="17">
        <f>(H10*1.15)</f>
        <v>428.22549999999995</v>
      </c>
      <c r="J10" s="17">
        <f t="shared" ref="J10:N12" si="2">I10*1.07</f>
        <v>458.20128499999998</v>
      </c>
      <c r="K10" s="17">
        <f t="shared" si="2"/>
        <v>490.27537495000001</v>
      </c>
      <c r="L10" s="17">
        <f t="shared" si="2"/>
        <v>524.59465119650008</v>
      </c>
      <c r="M10" s="17">
        <f t="shared" si="2"/>
        <v>561.31627678025507</v>
      </c>
      <c r="N10" s="17">
        <f t="shared" si="2"/>
        <v>600.608416154873</v>
      </c>
      <c r="O10" s="15" t="s">
        <v>28</v>
      </c>
      <c r="P10" s="18" t="s">
        <v>37</v>
      </c>
      <c r="Q10" s="15" t="s">
        <v>101</v>
      </c>
      <c r="R10" s="16" t="s">
        <v>62</v>
      </c>
      <c r="S10" s="16" t="s">
        <v>91</v>
      </c>
      <c r="T10" s="16"/>
      <c r="U10" s="15" t="s">
        <v>27</v>
      </c>
      <c r="V10" s="15" t="s">
        <v>7</v>
      </c>
    </row>
    <row r="11" spans="1:22" ht="51" x14ac:dyDescent="0.25">
      <c r="B11" s="14" t="s">
        <v>161</v>
      </c>
      <c r="C11" s="15" t="s">
        <v>8</v>
      </c>
      <c r="D11" s="15" t="s">
        <v>178</v>
      </c>
      <c r="E11" s="15" t="s">
        <v>44</v>
      </c>
      <c r="F11" s="16" t="s">
        <v>117</v>
      </c>
      <c r="G11" s="15" t="s">
        <v>42</v>
      </c>
      <c r="H11" s="16">
        <v>233.21</v>
      </c>
      <c r="I11" s="17">
        <f>(H11*1.15)</f>
        <v>268.19149999999996</v>
      </c>
      <c r="J11" s="17">
        <f t="shared" si="2"/>
        <v>286.96490499999999</v>
      </c>
      <c r="K11" s="17">
        <f t="shared" si="2"/>
        <v>307.05244835000002</v>
      </c>
      <c r="L11" s="17">
        <f t="shared" si="2"/>
        <v>328.54611973450005</v>
      </c>
      <c r="M11" s="17">
        <f t="shared" si="2"/>
        <v>351.54434811591506</v>
      </c>
      <c r="N11" s="17">
        <f t="shared" si="2"/>
        <v>376.15245248402914</v>
      </c>
      <c r="O11" s="15" t="s">
        <v>28</v>
      </c>
      <c r="P11" s="18" t="s">
        <v>37</v>
      </c>
      <c r="Q11" s="15" t="s">
        <v>101</v>
      </c>
      <c r="R11" s="16" t="s">
        <v>62</v>
      </c>
      <c r="S11" s="16" t="s">
        <v>91</v>
      </c>
      <c r="T11" s="16"/>
      <c r="U11" s="15" t="s">
        <v>27</v>
      </c>
      <c r="V11" s="15" t="s">
        <v>7</v>
      </c>
    </row>
    <row r="12" spans="1:22" ht="51" x14ac:dyDescent="0.25">
      <c r="B12" s="14" t="s">
        <v>162</v>
      </c>
      <c r="C12" s="15" t="s">
        <v>8</v>
      </c>
      <c r="D12" s="15" t="s">
        <v>211</v>
      </c>
      <c r="E12" s="15" t="s">
        <v>46</v>
      </c>
      <c r="F12" s="16" t="s">
        <v>118</v>
      </c>
      <c r="G12" s="15" t="s">
        <v>42</v>
      </c>
      <c r="H12" s="16">
        <v>445.07</v>
      </c>
      <c r="I12" s="17">
        <f>(H12*1.15)</f>
        <v>511.83049999999997</v>
      </c>
      <c r="J12" s="17">
        <f t="shared" si="2"/>
        <v>547.658635</v>
      </c>
      <c r="K12" s="17">
        <f t="shared" si="2"/>
        <v>585.99473945</v>
      </c>
      <c r="L12" s="17">
        <f t="shared" si="2"/>
        <v>627.01437121150002</v>
      </c>
      <c r="M12" s="17">
        <f t="shared" si="2"/>
        <v>670.90537719630504</v>
      </c>
      <c r="N12" s="17">
        <f t="shared" si="2"/>
        <v>717.86875360004649</v>
      </c>
      <c r="O12" s="15" t="s">
        <v>28</v>
      </c>
      <c r="P12" s="18" t="s">
        <v>37</v>
      </c>
      <c r="Q12" s="15" t="s">
        <v>101</v>
      </c>
      <c r="R12" s="16" t="s">
        <v>62</v>
      </c>
      <c r="S12" s="16" t="s">
        <v>91</v>
      </c>
      <c r="T12" s="16"/>
      <c r="U12" s="15" t="s">
        <v>27</v>
      </c>
      <c r="V12" s="15" t="s">
        <v>7</v>
      </c>
    </row>
    <row r="13" spans="1:22" s="3" customFormat="1" ht="51" x14ac:dyDescent="0.25">
      <c r="B13" s="14" t="s">
        <v>163</v>
      </c>
      <c r="C13" s="15" t="s">
        <v>8</v>
      </c>
      <c r="D13" s="15" t="s">
        <v>179</v>
      </c>
      <c r="E13" s="15" t="s">
        <v>48</v>
      </c>
      <c r="F13" s="16" t="s">
        <v>212</v>
      </c>
      <c r="G13" s="15" t="s">
        <v>42</v>
      </c>
      <c r="H13" s="17">
        <v>5.83</v>
      </c>
      <c r="I13" s="17">
        <v>5.83</v>
      </c>
      <c r="J13" s="17">
        <v>5.83</v>
      </c>
      <c r="K13" s="17">
        <v>5.83</v>
      </c>
      <c r="L13" s="17">
        <v>5.83</v>
      </c>
      <c r="M13" s="17">
        <v>5.83</v>
      </c>
      <c r="N13" s="17">
        <v>5.83</v>
      </c>
      <c r="O13" s="15" t="s">
        <v>49</v>
      </c>
      <c r="P13" s="18" t="s">
        <v>37</v>
      </c>
      <c r="Q13" s="15" t="s">
        <v>101</v>
      </c>
      <c r="R13" s="16" t="s">
        <v>62</v>
      </c>
      <c r="S13" s="16" t="s">
        <v>172</v>
      </c>
      <c r="T13" s="16" t="s">
        <v>175</v>
      </c>
      <c r="U13" s="15" t="s">
        <v>27</v>
      </c>
      <c r="V13" s="15" t="s">
        <v>7</v>
      </c>
    </row>
    <row r="14" spans="1:22" s="3" customFormat="1" ht="51" x14ac:dyDescent="0.25">
      <c r="B14" s="14" t="s">
        <v>164</v>
      </c>
      <c r="C14" s="15" t="s">
        <v>8</v>
      </c>
      <c r="D14" s="15" t="s">
        <v>180</v>
      </c>
      <c r="E14" s="15" t="s">
        <v>50</v>
      </c>
      <c r="F14" s="16" t="s">
        <v>120</v>
      </c>
      <c r="G14" s="15" t="s">
        <v>42</v>
      </c>
      <c r="H14" s="22">
        <v>399.05</v>
      </c>
      <c r="I14" s="16">
        <v>399.05</v>
      </c>
      <c r="J14" s="16">
        <v>399.05</v>
      </c>
      <c r="K14" s="16">
        <v>399.05</v>
      </c>
      <c r="L14" s="16">
        <v>399.05</v>
      </c>
      <c r="M14" s="16">
        <v>399.05</v>
      </c>
      <c r="N14" s="16">
        <v>399.05</v>
      </c>
      <c r="O14" s="15" t="s">
        <v>49</v>
      </c>
      <c r="P14" s="18" t="s">
        <v>37</v>
      </c>
      <c r="Q14" s="15" t="s">
        <v>101</v>
      </c>
      <c r="R14" s="16" t="s">
        <v>62</v>
      </c>
      <c r="S14" s="16" t="s">
        <v>173</v>
      </c>
      <c r="T14" s="16" t="s">
        <v>175</v>
      </c>
      <c r="U14" s="15" t="s">
        <v>27</v>
      </c>
      <c r="V14" s="15" t="s">
        <v>7</v>
      </c>
    </row>
    <row r="15" spans="1:22" s="10" customFormat="1" ht="51" x14ac:dyDescent="0.25">
      <c r="B15" s="14" t="s">
        <v>165</v>
      </c>
      <c r="C15" s="19" t="s">
        <v>8</v>
      </c>
      <c r="D15" s="19" t="s">
        <v>181</v>
      </c>
      <c r="E15" s="19" t="s">
        <v>52</v>
      </c>
      <c r="F15" s="23" t="s">
        <v>122</v>
      </c>
      <c r="G15" s="19" t="s">
        <v>42</v>
      </c>
      <c r="H15" s="24">
        <v>270.08999999999997</v>
      </c>
      <c r="I15" s="24">
        <f>H15*0.98</f>
        <v>264.68819999999999</v>
      </c>
      <c r="J15" s="24">
        <f t="shared" ref="J15:N16" si="3">I15*0.98</f>
        <v>259.39443599999998</v>
      </c>
      <c r="K15" s="24">
        <f t="shared" si="3"/>
        <v>254.20654727999997</v>
      </c>
      <c r="L15" s="24">
        <f t="shared" si="3"/>
        <v>249.12241633439996</v>
      </c>
      <c r="M15" s="24">
        <f t="shared" si="3"/>
        <v>244.13996800771196</v>
      </c>
      <c r="N15" s="24">
        <f t="shared" si="3"/>
        <v>239.25716864755771</v>
      </c>
      <c r="O15" s="19" t="s">
        <v>49</v>
      </c>
      <c r="P15" s="19" t="s">
        <v>37</v>
      </c>
      <c r="Q15" s="19" t="s">
        <v>101</v>
      </c>
      <c r="R15" s="23" t="s">
        <v>62</v>
      </c>
      <c r="S15" s="23" t="s">
        <v>87</v>
      </c>
      <c r="T15" s="16" t="s">
        <v>175</v>
      </c>
      <c r="U15" s="19" t="s">
        <v>27</v>
      </c>
      <c r="V15" s="19" t="s">
        <v>7</v>
      </c>
    </row>
    <row r="16" spans="1:22" s="3" customFormat="1" ht="51" x14ac:dyDescent="0.25">
      <c r="B16" s="14" t="s">
        <v>166</v>
      </c>
      <c r="C16" s="15" t="s">
        <v>8</v>
      </c>
      <c r="D16" s="15" t="s">
        <v>182</v>
      </c>
      <c r="E16" s="15" t="s">
        <v>54</v>
      </c>
      <c r="F16" s="16" t="s">
        <v>121</v>
      </c>
      <c r="G16" s="15" t="s">
        <v>42</v>
      </c>
      <c r="H16" s="25">
        <v>163.81</v>
      </c>
      <c r="I16" s="17">
        <f>H16*0.98</f>
        <v>160.53379999999999</v>
      </c>
      <c r="J16" s="17">
        <f t="shared" si="3"/>
        <v>157.32312399999998</v>
      </c>
      <c r="K16" s="17">
        <f t="shared" si="3"/>
        <v>154.17666151999998</v>
      </c>
      <c r="L16" s="17">
        <f t="shared" si="3"/>
        <v>151.09312828959997</v>
      </c>
      <c r="M16" s="17">
        <f t="shared" si="3"/>
        <v>148.07126572380798</v>
      </c>
      <c r="N16" s="17">
        <f t="shared" si="3"/>
        <v>145.10984040933181</v>
      </c>
      <c r="O16" s="15" t="s">
        <v>49</v>
      </c>
      <c r="P16" s="18" t="s">
        <v>37</v>
      </c>
      <c r="Q16" s="15" t="s">
        <v>101</v>
      </c>
      <c r="R16" s="16" t="s">
        <v>62</v>
      </c>
      <c r="S16" s="16" t="s">
        <v>87</v>
      </c>
      <c r="T16" s="16" t="s">
        <v>175</v>
      </c>
      <c r="U16" s="15" t="s">
        <v>27</v>
      </c>
      <c r="V16" s="15" t="s">
        <v>7</v>
      </c>
    </row>
    <row r="17" spans="2:22" s="3" customFormat="1" ht="63.75" x14ac:dyDescent="0.25">
      <c r="B17" s="14" t="s">
        <v>167</v>
      </c>
      <c r="C17" s="15" t="s">
        <v>8</v>
      </c>
      <c r="D17" s="15" t="s">
        <v>183</v>
      </c>
      <c r="E17" s="15" t="s">
        <v>56</v>
      </c>
      <c r="F17" s="16" t="s">
        <v>124</v>
      </c>
      <c r="G17" s="15" t="s">
        <v>42</v>
      </c>
      <c r="H17" s="25">
        <f>(149749.21+33763.04+30184.04+23090)/33511</f>
        <v>7.0659273074512852</v>
      </c>
      <c r="I17" s="17">
        <f t="shared" ref="I17:N17" si="4">H17*1.02</f>
        <v>7.2072458536003108</v>
      </c>
      <c r="J17" s="17">
        <f t="shared" si="4"/>
        <v>7.3513907706723174</v>
      </c>
      <c r="K17" s="17">
        <f t="shared" si="4"/>
        <v>7.4984185860857639</v>
      </c>
      <c r="L17" s="17">
        <f t="shared" si="4"/>
        <v>7.648386957807479</v>
      </c>
      <c r="M17" s="17">
        <f t="shared" si="4"/>
        <v>7.8013546969636289</v>
      </c>
      <c r="N17" s="17">
        <f t="shared" si="4"/>
        <v>7.9573817909029012</v>
      </c>
      <c r="O17" s="15" t="s">
        <v>34</v>
      </c>
      <c r="P17" s="18" t="s">
        <v>37</v>
      </c>
      <c r="Q17" s="15" t="s">
        <v>101</v>
      </c>
      <c r="R17" s="16" t="s">
        <v>62</v>
      </c>
      <c r="S17" s="16" t="s">
        <v>171</v>
      </c>
      <c r="T17" s="16" t="s">
        <v>175</v>
      </c>
      <c r="U17" s="15" t="s">
        <v>27</v>
      </c>
      <c r="V17" s="15" t="s">
        <v>7</v>
      </c>
    </row>
    <row r="18" spans="2:22" x14ac:dyDescent="0.25">
      <c r="B18" s="67" t="s">
        <v>209</v>
      </c>
      <c r="C18" s="67"/>
    </row>
  </sheetData>
  <mergeCells count="1">
    <mergeCell ref="B18:C18"/>
  </mergeCells>
  <hyperlinks>
    <hyperlink ref="A1" location="MENU!A1" display="MENU" xr:uid="{00000000-0004-0000-0100-000000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00000000-0002-0000-0100-000000000000}">
          <x14:formula1>
            <xm:f>Listas_suspensas!$D$2:$D$4</xm:f>
          </x14:formula1>
          <x14:formula2>
            <xm:f>0</xm:f>
          </x14:formula2>
          <xm:sqref>R5:R17</xm:sqref>
        </x14:dataValidation>
        <x14:dataValidation type="list" allowBlank="1" showInputMessage="1" showErrorMessage="1" xr:uid="{00000000-0002-0000-0100-000001000000}">
          <x14:formula1>
            <xm:f>Listas_suspensas!$B$6:$B$22</xm:f>
          </x14:formula1>
          <x14:formula2>
            <xm:f>0</xm:f>
          </x14:formula2>
          <xm:sqref>S15:S16</xm:sqref>
        </x14:dataValidation>
        <x14:dataValidation type="list" allowBlank="1" showInputMessage="1" showErrorMessage="1" xr:uid="{00000000-0002-0000-0100-000002000000}">
          <x14:formula1>
            <xm:f>Listas_suspensas!$D$6:$D$10</xm:f>
          </x14:formula1>
          <x14:formula2>
            <xm:f>0</xm:f>
          </x14:formula2>
          <xm:sqref>T5</xm:sqref>
        </x14:dataValidation>
        <x14:dataValidation type="list" allowBlank="1" showInputMessage="1" showErrorMessage="1" xr:uid="{00000000-0002-0000-0100-000003000000}">
          <x14:formula1>
            <xm:f>Listas_suspensas!$U$2</xm:f>
          </x14:formula1>
          <x14:formula2>
            <xm:f>0</xm:f>
          </x14:formula2>
          <xm:sqref>F5</xm:sqref>
        </x14:dataValidation>
        <x14:dataValidation type="list" allowBlank="1" showInputMessage="1" showErrorMessage="1" xr:uid="{00000000-0002-0000-0100-000004000000}">
          <x14:formula1>
            <xm:f>Listas_suspensas!$U$3</xm:f>
          </x14:formula1>
          <x14:formula2>
            <xm:f>0</xm:f>
          </x14:formula2>
          <xm:sqref>F6</xm:sqref>
        </x14:dataValidation>
        <x14:dataValidation type="list" allowBlank="1" showInputMessage="1" showErrorMessage="1" xr:uid="{00000000-0002-0000-0100-000005000000}">
          <x14:formula1>
            <xm:f>Listas_suspensas!$U$4:$U$5</xm:f>
          </x14:formula1>
          <x14:formula2>
            <xm:f>0</xm:f>
          </x14:formula2>
          <xm:sqref>F7</xm:sqref>
        </x14:dataValidation>
        <x14:dataValidation type="list" allowBlank="1" showInputMessage="1" showErrorMessage="1" xr:uid="{00000000-0002-0000-0100-000006000000}">
          <x14:formula1>
            <xm:f>Listas_suspensas!$U$6:$U$7</xm:f>
          </x14:formula1>
          <x14:formula2>
            <xm:f>0</xm:f>
          </x14:formula2>
          <xm:sqref>F8</xm:sqref>
        </x14:dataValidation>
        <x14:dataValidation type="list" allowBlank="1" showInputMessage="1" showErrorMessage="1" xr:uid="{00000000-0002-0000-0100-000007000000}">
          <x14:formula1>
            <xm:f>Listas_suspensas!$U$8:$U$9</xm:f>
          </x14:formula1>
          <x14:formula2>
            <xm:f>0</xm:f>
          </x14:formula2>
          <xm:sqref>F9</xm:sqref>
        </x14:dataValidation>
        <x14:dataValidation type="list" allowBlank="1" showInputMessage="1" showErrorMessage="1" xr:uid="{00000000-0002-0000-0100-000008000000}">
          <x14:formula1>
            <xm:f>Listas_suspensas!$U$10</xm:f>
          </x14:formula1>
          <x14:formula2>
            <xm:f>0</xm:f>
          </x14:formula2>
          <xm:sqref>F10</xm:sqref>
        </x14:dataValidation>
        <x14:dataValidation type="list" allowBlank="1" showInputMessage="1" showErrorMessage="1" xr:uid="{00000000-0002-0000-0100-000009000000}">
          <x14:formula1>
            <xm:f>Listas_suspensas!$U$11</xm:f>
          </x14:formula1>
          <x14:formula2>
            <xm:f>0</xm:f>
          </x14:formula2>
          <xm:sqref>F11</xm:sqref>
        </x14:dataValidation>
        <x14:dataValidation type="list" allowBlank="1" showInputMessage="1" showErrorMessage="1" xr:uid="{00000000-0002-0000-0100-00000A000000}">
          <x14:formula1>
            <xm:f>Listas_suspensas!$U$12</xm:f>
          </x14:formula1>
          <x14:formula2>
            <xm:f>0</xm:f>
          </x14:formula2>
          <xm:sqref>F12</xm:sqref>
        </x14:dataValidation>
        <x14:dataValidation type="list" allowBlank="1" showInputMessage="1" showErrorMessage="1" xr:uid="{00000000-0002-0000-0100-00000B000000}">
          <x14:formula1>
            <xm:f>Listas_suspensas!$U$13:$U$14</xm:f>
          </x14:formula1>
          <xm:sqref>F13</xm:sqref>
        </x14:dataValidation>
        <x14:dataValidation type="list" allowBlank="1" showInputMessage="1" showErrorMessage="1" xr:uid="{00000000-0002-0000-0100-00000C000000}">
          <x14:formula1>
            <xm:f>Listas_suspensas!$U$15:$U$16</xm:f>
          </x14:formula1>
          <x14:formula2>
            <xm:f>0</xm:f>
          </x14:formula2>
          <xm:sqref>F14</xm:sqref>
        </x14:dataValidation>
        <x14:dataValidation type="list" allowBlank="1" showInputMessage="1" showErrorMessage="1" xr:uid="{00000000-0002-0000-0100-00000D000000}">
          <x14:formula1>
            <xm:f>Listas_suspensas!$U$17:$U$18</xm:f>
          </x14:formula1>
          <x14:formula2>
            <xm:f>0</xm:f>
          </x14:formula2>
          <xm:sqref>F15</xm:sqref>
        </x14:dataValidation>
        <x14:dataValidation type="list" allowBlank="1" showInputMessage="1" showErrorMessage="1" xr:uid="{00000000-0002-0000-0100-00000E000000}">
          <x14:formula1>
            <xm:f>Listas_suspensas!$U$19:$U$20</xm:f>
          </x14:formula1>
          <x14:formula2>
            <xm:f>0</xm:f>
          </x14:formula2>
          <xm:sqref>F16</xm:sqref>
        </x14:dataValidation>
        <x14:dataValidation type="list" allowBlank="1" showInputMessage="1" showErrorMessage="1" xr:uid="{00000000-0002-0000-0100-00000F000000}">
          <x14:formula1>
            <xm:f>Listas_suspensas!$U$21:$U$22</xm:f>
          </x14:formula1>
          <x14:formula2>
            <xm:f>0</xm:f>
          </x14:formula2>
          <xm:sqref>F17</xm:sqref>
        </x14:dataValidation>
        <x14:dataValidation type="list" allowBlank="1" showInputMessage="1" showErrorMessage="1" xr:uid="{00000000-0002-0000-0100-000010000000}">
          <x14:formula1>
            <xm:f>Listas_suspensas!$S$28:$S$30</xm:f>
          </x14:formula1>
          <x14:formula2>
            <xm:f>0</xm:f>
          </x14:formula2>
          <xm:sqref>Q5:Q17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showGridLines="0" zoomScale="80" zoomScaleNormal="80" workbookViewId="0"/>
  </sheetViews>
  <sheetFormatPr defaultRowHeight="15" x14ac:dyDescent="0.25"/>
  <cols>
    <col min="2" max="2" width="10.5703125" style="27" customWidth="1"/>
    <col min="3" max="3" width="59.140625" style="27" customWidth="1"/>
    <col min="4" max="4" width="25.85546875" style="27" customWidth="1"/>
    <col min="5" max="5" width="58.42578125" style="27" customWidth="1"/>
    <col min="6" max="8" width="25.85546875" style="27" customWidth="1"/>
    <col min="9" max="9" width="17.5703125" style="27" customWidth="1"/>
    <col min="10" max="14" width="25.85546875" style="27" customWidth="1"/>
    <col min="15" max="15" width="29.85546875" style="27" customWidth="1"/>
    <col min="16" max="16" width="25" style="27" customWidth="1"/>
    <col min="17" max="17" width="46.85546875" style="27" customWidth="1"/>
    <col min="18" max="18" width="34.7109375" style="27" customWidth="1"/>
    <col min="19" max="19" width="28.7109375" style="27" customWidth="1"/>
    <col min="20" max="20" width="25.85546875" style="27" customWidth="1"/>
    <col min="21" max="1023" width="8.5703125" customWidth="1"/>
  </cols>
  <sheetData>
    <row r="1" spans="1:20" x14ac:dyDescent="0.25">
      <c r="A1" s="2" t="s">
        <v>1</v>
      </c>
    </row>
    <row r="2" spans="1:20" x14ac:dyDescent="0.25">
      <c r="B2" s="28"/>
    </row>
    <row r="3" spans="1:20" x14ac:dyDescent="0.25">
      <c r="B3" s="28"/>
    </row>
    <row r="4" spans="1:20" ht="32.25" customHeight="1" x14ac:dyDescent="0.25">
      <c r="B4" s="12" t="s">
        <v>13</v>
      </c>
      <c r="C4" s="12" t="s">
        <v>5</v>
      </c>
      <c r="D4" s="12" t="s">
        <v>58</v>
      </c>
      <c r="E4" s="12" t="s">
        <v>168</v>
      </c>
      <c r="F4" s="12" t="s">
        <v>2</v>
      </c>
      <c r="G4" s="26">
        <v>2022</v>
      </c>
      <c r="H4" s="26">
        <v>2023</v>
      </c>
      <c r="I4" s="26">
        <v>2024</v>
      </c>
      <c r="J4" s="26">
        <v>2025</v>
      </c>
      <c r="K4" s="26">
        <v>2026</v>
      </c>
      <c r="L4" s="26">
        <v>2027</v>
      </c>
      <c r="M4" s="26" t="s">
        <v>4</v>
      </c>
      <c r="N4" s="12" t="s">
        <v>3</v>
      </c>
      <c r="O4" s="12" t="s">
        <v>25</v>
      </c>
      <c r="P4" s="44" t="s">
        <v>176</v>
      </c>
      <c r="Q4" s="12" t="s">
        <v>59</v>
      </c>
      <c r="R4" s="12" t="s">
        <v>169</v>
      </c>
      <c r="S4" s="12" t="s">
        <v>174</v>
      </c>
      <c r="T4" s="12" t="s">
        <v>144</v>
      </c>
    </row>
    <row r="5" spans="1:20" ht="66" customHeight="1" x14ac:dyDescent="0.25">
      <c r="B5" s="29" t="s">
        <v>184</v>
      </c>
      <c r="C5" s="15" t="s">
        <v>8</v>
      </c>
      <c r="D5" s="15" t="s">
        <v>135</v>
      </c>
      <c r="E5" s="15" t="s">
        <v>136</v>
      </c>
      <c r="F5" s="15" t="s">
        <v>137</v>
      </c>
      <c r="G5" s="30">
        <f>10950000+700000</f>
        <v>11650000</v>
      </c>
      <c r="H5" s="30">
        <f>G5*1.05</f>
        <v>12232500</v>
      </c>
      <c r="I5" s="30">
        <f>H5*1.05</f>
        <v>12844125</v>
      </c>
      <c r="J5" s="30">
        <f>I5*1.05</f>
        <v>13486331.25</v>
      </c>
      <c r="K5" s="30">
        <f>J5*1.05</f>
        <v>14160647.8125</v>
      </c>
      <c r="L5" s="30">
        <f>K5*1.05</f>
        <v>14868680.203125</v>
      </c>
      <c r="M5" s="30">
        <f>SUM(G5:L5)</f>
        <v>79242284.265625</v>
      </c>
      <c r="N5" s="15">
        <v>1</v>
      </c>
      <c r="O5" s="18" t="s">
        <v>113</v>
      </c>
      <c r="P5" s="31" t="s">
        <v>101</v>
      </c>
      <c r="Q5" s="16" t="s">
        <v>62</v>
      </c>
      <c r="R5" s="16" t="s">
        <v>186</v>
      </c>
      <c r="S5" s="16" t="s">
        <v>78</v>
      </c>
      <c r="T5" s="15" t="s">
        <v>7</v>
      </c>
    </row>
    <row r="6" spans="1:20" ht="66" customHeight="1" x14ac:dyDescent="0.25">
      <c r="B6" s="32" t="s">
        <v>185</v>
      </c>
      <c r="C6" s="15" t="s">
        <v>8</v>
      </c>
      <c r="D6" s="15" t="s">
        <v>138</v>
      </c>
      <c r="E6" s="15" t="s">
        <v>139</v>
      </c>
      <c r="F6" s="15" t="s">
        <v>137</v>
      </c>
      <c r="G6" s="30">
        <v>3000000</v>
      </c>
      <c r="H6" s="30">
        <f>G6*1.05</f>
        <v>3150000</v>
      </c>
      <c r="I6" s="30">
        <f t="shared" ref="I6:L6" si="0">H6*1.05</f>
        <v>3307500</v>
      </c>
      <c r="J6" s="30">
        <f t="shared" si="0"/>
        <v>3472875</v>
      </c>
      <c r="K6" s="30">
        <f t="shared" si="0"/>
        <v>3646518.75</v>
      </c>
      <c r="L6" s="30">
        <f t="shared" si="0"/>
        <v>3828844.6875</v>
      </c>
      <c r="M6" s="30">
        <f>SUM(G6:L6)</f>
        <v>20405738.4375</v>
      </c>
      <c r="N6" s="15">
        <v>2</v>
      </c>
      <c r="O6" s="18" t="s">
        <v>113</v>
      </c>
      <c r="P6" s="31" t="s">
        <v>101</v>
      </c>
      <c r="Q6" s="16" t="s">
        <v>62</v>
      </c>
      <c r="R6" s="16" t="s">
        <v>186</v>
      </c>
      <c r="S6" s="16" t="s">
        <v>78</v>
      </c>
      <c r="T6" s="15" t="s">
        <v>7</v>
      </c>
    </row>
  </sheetData>
  <hyperlinks>
    <hyperlink ref="A1" location="MENU!A1" display="MENU" xr:uid="{00000000-0004-0000-0200-000000000000}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Listas_suspensas!$D$6:$D$10</xm:f>
          </x14:formula1>
          <x14:formula2>
            <xm:f>0</xm:f>
          </x14:formula2>
          <xm:sqref>S5:S6</xm:sqref>
        </x14:dataValidation>
        <x14:dataValidation type="list" allowBlank="1" showInputMessage="1" showErrorMessage="1" xr:uid="{00000000-0002-0000-0200-000001000000}">
          <x14:formula1>
            <xm:f>Listas_suspensas!$B$25:$B$41</xm:f>
          </x14:formula1>
          <x14:formula2>
            <xm:f>0</xm:f>
          </x14:formula2>
          <xm:sqref>O5:O6</xm:sqref>
        </x14:dataValidation>
        <x14:dataValidation type="list" allowBlank="1" showInputMessage="1" showErrorMessage="1" xr:uid="{00000000-0002-0000-0200-000002000000}">
          <x14:formula1>
            <xm:f>Listas_suspensas!$S$28:$S$30</xm:f>
          </x14:formula1>
          <x14:formula2>
            <xm:f>0</xm:f>
          </x14:formula2>
          <xm:sqref>P5:P6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29"/>
  <sheetViews>
    <sheetView showGridLines="0" topLeftCell="A21" zoomScale="90" zoomScaleNormal="90" workbookViewId="0">
      <selection activeCell="D22" sqref="D22:D23"/>
    </sheetView>
  </sheetViews>
  <sheetFormatPr defaultRowHeight="15" x14ac:dyDescent="0.25"/>
  <cols>
    <col min="1" max="1" width="3.7109375" style="6" customWidth="1"/>
    <col min="2" max="2" width="9.140625" style="47"/>
    <col min="3" max="3" width="14.42578125" style="47" customWidth="1"/>
    <col min="4" max="4" width="21.7109375" style="47" customWidth="1"/>
    <col min="5" max="5" width="33.7109375" style="11" customWidth="1"/>
    <col min="6" max="6" width="24.28515625" style="49" customWidth="1"/>
    <col min="7" max="8" width="18" style="54" bestFit="1" customWidth="1"/>
    <col min="9" max="9" width="18.140625" style="54" customWidth="1"/>
    <col min="10" max="10" width="17.85546875" style="54" customWidth="1"/>
    <col min="11" max="11" width="18.140625" style="54" customWidth="1"/>
    <col min="12" max="12" width="17.85546875" style="54" customWidth="1"/>
    <col min="13" max="13" width="22.7109375" style="54" customWidth="1"/>
    <col min="14" max="14" width="22.7109375" style="47" customWidth="1"/>
    <col min="15" max="15" width="20.5703125" style="47" customWidth="1"/>
    <col min="16" max="16384" width="9.140625" style="6"/>
  </cols>
  <sheetData>
    <row r="1" spans="2:15" x14ac:dyDescent="0.25">
      <c r="B1" s="28" t="s">
        <v>1</v>
      </c>
      <c r="E1" s="75" t="s">
        <v>140</v>
      </c>
      <c r="F1" s="75"/>
      <c r="G1" s="75"/>
      <c r="H1" s="75"/>
      <c r="I1" s="75"/>
      <c r="J1" s="75"/>
      <c r="K1" s="75"/>
    </row>
    <row r="3" spans="2:15" ht="25.5" x14ac:dyDescent="0.25">
      <c r="B3" s="12" t="s">
        <v>13</v>
      </c>
      <c r="C3" s="12" t="s">
        <v>3</v>
      </c>
      <c r="D3" s="12" t="s">
        <v>141</v>
      </c>
      <c r="E3" s="12" t="s">
        <v>142</v>
      </c>
      <c r="F3" s="12" t="s">
        <v>2</v>
      </c>
      <c r="G3" s="55">
        <v>2022</v>
      </c>
      <c r="H3" s="55">
        <v>2023</v>
      </c>
      <c r="I3" s="55">
        <v>2024</v>
      </c>
      <c r="J3" s="55">
        <v>2025</v>
      </c>
      <c r="K3" s="55">
        <v>2026</v>
      </c>
      <c r="L3" s="55">
        <v>2027</v>
      </c>
      <c r="M3" s="55" t="s">
        <v>143</v>
      </c>
      <c r="N3" s="12" t="s">
        <v>176</v>
      </c>
      <c r="O3" s="12" t="s">
        <v>144</v>
      </c>
    </row>
    <row r="4" spans="2:15" ht="38.25" customHeight="1" x14ac:dyDescent="0.25">
      <c r="B4" s="68" t="s">
        <v>197</v>
      </c>
      <c r="C4" s="68">
        <v>1</v>
      </c>
      <c r="D4" s="70" t="s">
        <v>146</v>
      </c>
      <c r="E4" s="70" t="s">
        <v>147</v>
      </c>
      <c r="F4" s="46" t="s">
        <v>137</v>
      </c>
      <c r="G4" s="53">
        <v>7000000</v>
      </c>
      <c r="H4" s="53">
        <v>8000000</v>
      </c>
      <c r="I4" s="53">
        <v>0</v>
      </c>
      <c r="J4" s="53">
        <v>0</v>
      </c>
      <c r="K4" s="53">
        <v>0</v>
      </c>
      <c r="L4" s="53">
        <v>0</v>
      </c>
      <c r="M4" s="53">
        <f t="shared" ref="M4:M19" si="0">SUM(G4:L4)</f>
        <v>15000000</v>
      </c>
      <c r="N4" s="78" t="s">
        <v>103</v>
      </c>
      <c r="O4" s="78" t="s">
        <v>7</v>
      </c>
    </row>
    <row r="5" spans="2:15" ht="38.25" customHeight="1" x14ac:dyDescent="0.25">
      <c r="B5" s="69"/>
      <c r="C5" s="69"/>
      <c r="D5" s="71"/>
      <c r="E5" s="71"/>
      <c r="F5" s="46" t="s">
        <v>145</v>
      </c>
      <c r="G5" s="48">
        <v>0.47</v>
      </c>
      <c r="H5" s="48">
        <v>0.53</v>
      </c>
      <c r="I5" s="48">
        <v>0</v>
      </c>
      <c r="J5" s="48">
        <v>0</v>
      </c>
      <c r="K5" s="48">
        <v>0</v>
      </c>
      <c r="L5" s="48">
        <v>0</v>
      </c>
      <c r="M5" s="48">
        <f t="shared" si="0"/>
        <v>1</v>
      </c>
      <c r="N5" s="79"/>
      <c r="O5" s="79"/>
    </row>
    <row r="6" spans="2:15" ht="38.25" customHeight="1" x14ac:dyDescent="0.25">
      <c r="B6" s="68" t="s">
        <v>198</v>
      </c>
      <c r="C6" s="68">
        <v>2</v>
      </c>
      <c r="D6" s="70" t="s">
        <v>148</v>
      </c>
      <c r="E6" s="70" t="s">
        <v>12</v>
      </c>
      <c r="F6" s="46" t="s">
        <v>137</v>
      </c>
      <c r="G6" s="53">
        <v>3000000</v>
      </c>
      <c r="H6" s="53">
        <v>2500000</v>
      </c>
      <c r="I6" s="53">
        <v>1800000</v>
      </c>
      <c r="J6" s="53">
        <v>0</v>
      </c>
      <c r="K6" s="53">
        <v>0</v>
      </c>
      <c r="L6" s="53">
        <v>0</v>
      </c>
      <c r="M6" s="53">
        <f t="shared" si="0"/>
        <v>7300000</v>
      </c>
      <c r="N6" s="78" t="s">
        <v>103</v>
      </c>
      <c r="O6" s="78" t="s">
        <v>7</v>
      </c>
    </row>
    <row r="7" spans="2:15" ht="38.25" customHeight="1" x14ac:dyDescent="0.25">
      <c r="B7" s="69"/>
      <c r="C7" s="69"/>
      <c r="D7" s="71"/>
      <c r="E7" s="71"/>
      <c r="F7" s="46" t="s">
        <v>145</v>
      </c>
      <c r="G7" s="48">
        <v>0.41</v>
      </c>
      <c r="H7" s="48">
        <v>0.34</v>
      </c>
      <c r="I7" s="48">
        <v>0.25</v>
      </c>
      <c r="J7" s="48">
        <v>0</v>
      </c>
      <c r="K7" s="48">
        <v>0</v>
      </c>
      <c r="L7" s="48">
        <v>0</v>
      </c>
      <c r="M7" s="48">
        <f t="shared" si="0"/>
        <v>1</v>
      </c>
      <c r="N7" s="79"/>
      <c r="O7" s="79"/>
    </row>
    <row r="8" spans="2:15" ht="38.25" customHeight="1" x14ac:dyDescent="0.25">
      <c r="B8" s="68" t="s">
        <v>199</v>
      </c>
      <c r="C8" s="68">
        <v>3</v>
      </c>
      <c r="D8" s="70" t="s">
        <v>149</v>
      </c>
      <c r="E8" s="70" t="s">
        <v>151</v>
      </c>
      <c r="F8" s="46" t="s">
        <v>137</v>
      </c>
      <c r="G8" s="53">
        <v>1000000</v>
      </c>
      <c r="H8" s="53">
        <v>1000000</v>
      </c>
      <c r="I8" s="53">
        <v>0</v>
      </c>
      <c r="J8" s="53">
        <v>0</v>
      </c>
      <c r="K8" s="53">
        <v>0</v>
      </c>
      <c r="L8" s="53">
        <v>0</v>
      </c>
      <c r="M8" s="53">
        <f t="shared" si="0"/>
        <v>2000000</v>
      </c>
      <c r="N8" s="78" t="s">
        <v>103</v>
      </c>
      <c r="O8" s="78" t="s">
        <v>7</v>
      </c>
    </row>
    <row r="9" spans="2:15" ht="38.25" customHeight="1" x14ac:dyDescent="0.25">
      <c r="B9" s="69"/>
      <c r="C9" s="69"/>
      <c r="D9" s="71"/>
      <c r="E9" s="71"/>
      <c r="F9" s="46" t="s">
        <v>145</v>
      </c>
      <c r="G9" s="48">
        <v>0.5</v>
      </c>
      <c r="H9" s="48">
        <v>0.5</v>
      </c>
      <c r="I9" s="48">
        <v>0</v>
      </c>
      <c r="J9" s="48">
        <v>0</v>
      </c>
      <c r="K9" s="48">
        <v>0</v>
      </c>
      <c r="L9" s="48">
        <v>0</v>
      </c>
      <c r="M9" s="48">
        <f t="shared" si="0"/>
        <v>1</v>
      </c>
      <c r="N9" s="79"/>
      <c r="O9" s="79"/>
    </row>
    <row r="10" spans="2:15" ht="38.25" customHeight="1" x14ac:dyDescent="0.25">
      <c r="B10" s="68" t="s">
        <v>200</v>
      </c>
      <c r="C10" s="68">
        <v>4</v>
      </c>
      <c r="D10" s="70" t="s">
        <v>149</v>
      </c>
      <c r="E10" s="70" t="s">
        <v>150</v>
      </c>
      <c r="F10" s="46" t="s">
        <v>137</v>
      </c>
      <c r="G10" s="53">
        <v>3000000</v>
      </c>
      <c r="H10" s="53">
        <v>3000000</v>
      </c>
      <c r="I10" s="53">
        <v>3000000</v>
      </c>
      <c r="J10" s="53">
        <v>5000000</v>
      </c>
      <c r="K10" s="53">
        <v>5000000</v>
      </c>
      <c r="L10" s="53">
        <v>6000000</v>
      </c>
      <c r="M10" s="53">
        <f t="shared" si="0"/>
        <v>25000000</v>
      </c>
      <c r="N10" s="78" t="s">
        <v>103</v>
      </c>
      <c r="O10" s="78" t="s">
        <v>7</v>
      </c>
    </row>
    <row r="11" spans="2:15" ht="38.25" customHeight="1" x14ac:dyDescent="0.25">
      <c r="B11" s="69"/>
      <c r="C11" s="69"/>
      <c r="D11" s="71"/>
      <c r="E11" s="71"/>
      <c r="F11" s="46" t="s">
        <v>145</v>
      </c>
      <c r="G11" s="48">
        <v>0.12</v>
      </c>
      <c r="H11" s="48">
        <v>0.12</v>
      </c>
      <c r="I11" s="48">
        <v>0.12</v>
      </c>
      <c r="J11" s="48">
        <v>0.2</v>
      </c>
      <c r="K11" s="48">
        <v>0.2</v>
      </c>
      <c r="L11" s="48">
        <v>0.24</v>
      </c>
      <c r="M11" s="48">
        <f t="shared" si="0"/>
        <v>1</v>
      </c>
      <c r="N11" s="79"/>
      <c r="O11" s="79"/>
    </row>
    <row r="12" spans="2:15" ht="38.25" customHeight="1" x14ac:dyDescent="0.25">
      <c r="B12" s="68" t="s">
        <v>201</v>
      </c>
      <c r="C12" s="68">
        <v>5</v>
      </c>
      <c r="D12" s="70" t="s">
        <v>149</v>
      </c>
      <c r="E12" s="70" t="s">
        <v>152</v>
      </c>
      <c r="F12" s="46" t="s">
        <v>137</v>
      </c>
      <c r="G12" s="53">
        <v>300000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f t="shared" si="0"/>
        <v>300000</v>
      </c>
      <c r="N12" s="78" t="s">
        <v>103</v>
      </c>
      <c r="O12" s="78" t="s">
        <v>7</v>
      </c>
    </row>
    <row r="13" spans="2:15" ht="38.25" customHeight="1" x14ac:dyDescent="0.25">
      <c r="B13" s="69"/>
      <c r="C13" s="69"/>
      <c r="D13" s="71"/>
      <c r="E13" s="71"/>
      <c r="F13" s="46" t="s">
        <v>145</v>
      </c>
      <c r="G13" s="48">
        <v>1</v>
      </c>
      <c r="H13" s="48">
        <v>0</v>
      </c>
      <c r="I13" s="48">
        <v>0</v>
      </c>
      <c r="J13" s="48">
        <v>0</v>
      </c>
      <c r="K13" s="48">
        <v>0</v>
      </c>
      <c r="L13" s="48">
        <v>0</v>
      </c>
      <c r="M13" s="48">
        <f t="shared" si="0"/>
        <v>1</v>
      </c>
      <c r="N13" s="79"/>
      <c r="O13" s="79"/>
    </row>
    <row r="14" spans="2:15" ht="38.25" customHeight="1" x14ac:dyDescent="0.25">
      <c r="B14" s="68" t="s">
        <v>202</v>
      </c>
      <c r="C14" s="68">
        <v>6</v>
      </c>
      <c r="D14" s="70" t="s">
        <v>149</v>
      </c>
      <c r="E14" s="70" t="s">
        <v>206</v>
      </c>
      <c r="F14" s="46" t="s">
        <v>137</v>
      </c>
      <c r="G14" s="53">
        <v>0</v>
      </c>
      <c r="H14" s="53">
        <v>0</v>
      </c>
      <c r="I14" s="53">
        <v>12000000</v>
      </c>
      <c r="J14" s="53">
        <v>12000000</v>
      </c>
      <c r="K14" s="53">
        <v>0</v>
      </c>
      <c r="L14" s="53">
        <v>0</v>
      </c>
      <c r="M14" s="53">
        <f t="shared" si="0"/>
        <v>24000000</v>
      </c>
      <c r="N14" s="78" t="s">
        <v>103</v>
      </c>
      <c r="O14" s="78" t="s">
        <v>7</v>
      </c>
    </row>
    <row r="15" spans="2:15" ht="38.25" customHeight="1" x14ac:dyDescent="0.25">
      <c r="B15" s="69"/>
      <c r="C15" s="69"/>
      <c r="D15" s="71"/>
      <c r="E15" s="71"/>
      <c r="F15" s="46" t="s">
        <v>145</v>
      </c>
      <c r="G15" s="48">
        <v>0</v>
      </c>
      <c r="H15" s="48">
        <v>0</v>
      </c>
      <c r="I15" s="48">
        <v>0.5</v>
      </c>
      <c r="J15" s="48">
        <v>0.5</v>
      </c>
      <c r="K15" s="48">
        <v>0</v>
      </c>
      <c r="L15" s="48">
        <v>0</v>
      </c>
      <c r="M15" s="48">
        <f t="shared" si="0"/>
        <v>1</v>
      </c>
      <c r="N15" s="79"/>
      <c r="O15" s="79"/>
    </row>
    <row r="16" spans="2:15" ht="38.25" customHeight="1" x14ac:dyDescent="0.25">
      <c r="B16" s="68" t="s">
        <v>203</v>
      </c>
      <c r="C16" s="68">
        <v>7</v>
      </c>
      <c r="D16" s="70" t="s">
        <v>146</v>
      </c>
      <c r="E16" s="70" t="s">
        <v>153</v>
      </c>
      <c r="F16" s="46" t="s">
        <v>137</v>
      </c>
      <c r="G16" s="53">
        <v>0</v>
      </c>
      <c r="H16" s="53">
        <v>0</v>
      </c>
      <c r="I16" s="53">
        <v>0</v>
      </c>
      <c r="J16" s="53">
        <v>0</v>
      </c>
      <c r="K16" s="53">
        <v>12500000</v>
      </c>
      <c r="L16" s="53">
        <v>12500000</v>
      </c>
      <c r="M16" s="53">
        <f t="shared" si="0"/>
        <v>25000000</v>
      </c>
      <c r="N16" s="78" t="s">
        <v>103</v>
      </c>
      <c r="O16" s="78" t="s">
        <v>7</v>
      </c>
    </row>
    <row r="17" spans="2:15" ht="38.25" customHeight="1" x14ac:dyDescent="0.25">
      <c r="B17" s="69"/>
      <c r="C17" s="69"/>
      <c r="D17" s="71"/>
      <c r="E17" s="71"/>
      <c r="F17" s="46" t="s">
        <v>145</v>
      </c>
      <c r="G17" s="48">
        <v>0</v>
      </c>
      <c r="H17" s="48">
        <v>0</v>
      </c>
      <c r="I17" s="48">
        <v>0</v>
      </c>
      <c r="J17" s="48">
        <v>0</v>
      </c>
      <c r="K17" s="48">
        <v>0.5</v>
      </c>
      <c r="L17" s="48">
        <v>0.5</v>
      </c>
      <c r="M17" s="48">
        <f t="shared" si="0"/>
        <v>1</v>
      </c>
      <c r="N17" s="79"/>
      <c r="O17" s="79"/>
    </row>
    <row r="18" spans="2:15" ht="38.25" customHeight="1" x14ac:dyDescent="0.25">
      <c r="B18" s="68" t="s">
        <v>205</v>
      </c>
      <c r="C18" s="68">
        <v>8</v>
      </c>
      <c r="D18" s="70" t="s">
        <v>149</v>
      </c>
      <c r="E18" s="70" t="s">
        <v>154</v>
      </c>
      <c r="F18" s="46" t="s">
        <v>137</v>
      </c>
      <c r="G18" s="53">
        <v>0</v>
      </c>
      <c r="H18" s="53">
        <v>0</v>
      </c>
      <c r="I18" s="53">
        <v>0</v>
      </c>
      <c r="J18" s="53">
        <v>0</v>
      </c>
      <c r="K18" s="53">
        <v>12500000</v>
      </c>
      <c r="L18" s="53">
        <v>12500000</v>
      </c>
      <c r="M18" s="53">
        <f t="shared" si="0"/>
        <v>25000000</v>
      </c>
      <c r="N18" s="78" t="s">
        <v>103</v>
      </c>
      <c r="O18" s="78" t="s">
        <v>7</v>
      </c>
    </row>
    <row r="19" spans="2:15" ht="38.25" customHeight="1" x14ac:dyDescent="0.25">
      <c r="B19" s="69"/>
      <c r="C19" s="69"/>
      <c r="D19" s="71"/>
      <c r="E19" s="71"/>
      <c r="F19" s="46" t="s">
        <v>145</v>
      </c>
      <c r="G19" s="48">
        <v>0</v>
      </c>
      <c r="H19" s="48">
        <v>0</v>
      </c>
      <c r="I19" s="48">
        <v>0</v>
      </c>
      <c r="J19" s="48">
        <v>0</v>
      </c>
      <c r="K19" s="48">
        <v>0.5</v>
      </c>
      <c r="L19" s="48">
        <v>0.5</v>
      </c>
      <c r="M19" s="48">
        <f t="shared" si="0"/>
        <v>1</v>
      </c>
      <c r="N19" s="79"/>
      <c r="O19" s="79"/>
    </row>
    <row r="20" spans="2:15" s="50" customFormat="1" ht="38.25" customHeight="1" x14ac:dyDescent="0.25">
      <c r="B20" s="68" t="s">
        <v>218</v>
      </c>
      <c r="C20" s="68" t="s">
        <v>207</v>
      </c>
      <c r="D20" s="70" t="s">
        <v>213</v>
      </c>
      <c r="E20" s="76" t="s">
        <v>217</v>
      </c>
      <c r="F20" s="46" t="s">
        <v>137</v>
      </c>
      <c r="G20" s="53">
        <v>0</v>
      </c>
      <c r="H20" s="53">
        <v>60000</v>
      </c>
      <c r="I20" s="53">
        <v>180000</v>
      </c>
      <c r="J20" s="53">
        <v>0</v>
      </c>
      <c r="K20" s="53">
        <v>0</v>
      </c>
      <c r="L20" s="53">
        <v>0</v>
      </c>
      <c r="M20" s="53">
        <v>240000</v>
      </c>
      <c r="N20" s="78" t="s">
        <v>215</v>
      </c>
      <c r="O20" s="78" t="s">
        <v>216</v>
      </c>
    </row>
    <row r="21" spans="2:15" s="50" customFormat="1" ht="38.25" customHeight="1" x14ac:dyDescent="0.25">
      <c r="B21" s="69"/>
      <c r="C21" s="69"/>
      <c r="D21" s="71"/>
      <c r="E21" s="77"/>
      <c r="F21" s="46" t="s">
        <v>145</v>
      </c>
      <c r="G21" s="48">
        <v>0</v>
      </c>
      <c r="H21" s="48">
        <v>0.25</v>
      </c>
      <c r="I21" s="48" t="s">
        <v>214</v>
      </c>
      <c r="J21" s="48">
        <v>0</v>
      </c>
      <c r="K21" s="48">
        <v>0</v>
      </c>
      <c r="L21" s="48">
        <v>0</v>
      </c>
      <c r="M21" s="48">
        <v>1</v>
      </c>
      <c r="N21" s="79" t="s">
        <v>215</v>
      </c>
      <c r="O21" s="79" t="s">
        <v>216</v>
      </c>
    </row>
    <row r="22" spans="2:15" s="50" customFormat="1" ht="38.25" customHeight="1" x14ac:dyDescent="0.25">
      <c r="B22" s="68" t="s">
        <v>228</v>
      </c>
      <c r="C22" s="73" t="s">
        <v>207</v>
      </c>
      <c r="D22" s="73" t="s">
        <v>213</v>
      </c>
      <c r="E22" s="73" t="s">
        <v>223</v>
      </c>
      <c r="F22" s="46" t="s">
        <v>137</v>
      </c>
      <c r="G22" s="53">
        <v>0</v>
      </c>
      <c r="H22" s="53">
        <v>0</v>
      </c>
      <c r="I22" s="53">
        <v>3500000</v>
      </c>
      <c r="J22" s="53">
        <v>5600000</v>
      </c>
      <c r="K22" s="53">
        <v>4900000</v>
      </c>
      <c r="L22" s="53">
        <v>0</v>
      </c>
      <c r="M22" s="53">
        <f>SUM(G22:L22)</f>
        <v>14000000</v>
      </c>
      <c r="N22" s="72" t="s">
        <v>226</v>
      </c>
      <c r="O22" s="72" t="s">
        <v>227</v>
      </c>
    </row>
    <row r="23" spans="2:15" s="50" customFormat="1" ht="38.25" customHeight="1" x14ac:dyDescent="0.25">
      <c r="B23" s="69"/>
      <c r="C23" s="73"/>
      <c r="D23" s="73"/>
      <c r="E23" s="73"/>
      <c r="F23" s="46" t="s">
        <v>145</v>
      </c>
      <c r="G23" s="48">
        <v>0</v>
      </c>
      <c r="H23" s="48">
        <v>0</v>
      </c>
      <c r="I23" s="48">
        <v>0.25</v>
      </c>
      <c r="J23" s="48">
        <v>0.4</v>
      </c>
      <c r="K23" s="48">
        <v>0.35</v>
      </c>
      <c r="L23" s="48">
        <v>0</v>
      </c>
      <c r="M23" s="48">
        <v>0</v>
      </c>
      <c r="N23" s="72"/>
      <c r="O23" s="72"/>
    </row>
    <row r="24" spans="2:15" s="50" customFormat="1" ht="38.25" customHeight="1" x14ac:dyDescent="0.25">
      <c r="B24" s="68" t="s">
        <v>229</v>
      </c>
      <c r="C24" s="73" t="s">
        <v>207</v>
      </c>
      <c r="D24" s="70" t="s">
        <v>222</v>
      </c>
      <c r="E24" s="73" t="s">
        <v>224</v>
      </c>
      <c r="F24" s="46" t="s">
        <v>137</v>
      </c>
      <c r="G24" s="53">
        <v>0</v>
      </c>
      <c r="H24" s="53">
        <v>0</v>
      </c>
      <c r="I24" s="53">
        <v>750000</v>
      </c>
      <c r="J24" s="53">
        <v>1200000</v>
      </c>
      <c r="K24" s="53">
        <v>1050000</v>
      </c>
      <c r="L24" s="53">
        <v>0</v>
      </c>
      <c r="M24" s="53">
        <f>SUM(G24:L24)</f>
        <v>3000000</v>
      </c>
      <c r="N24" s="72" t="s">
        <v>226</v>
      </c>
      <c r="O24" s="72" t="s">
        <v>227</v>
      </c>
    </row>
    <row r="25" spans="2:15" s="50" customFormat="1" ht="38.25" customHeight="1" x14ac:dyDescent="0.25">
      <c r="B25" s="69"/>
      <c r="C25" s="73"/>
      <c r="D25" s="71"/>
      <c r="E25" s="73"/>
      <c r="F25" s="46" t="s">
        <v>145</v>
      </c>
      <c r="G25" s="48">
        <v>0</v>
      </c>
      <c r="H25" s="48">
        <v>0</v>
      </c>
      <c r="I25" s="48">
        <v>0.25</v>
      </c>
      <c r="J25" s="48">
        <v>0.4</v>
      </c>
      <c r="K25" s="48">
        <v>0.35</v>
      </c>
      <c r="L25" s="48">
        <v>0</v>
      </c>
      <c r="M25" s="48">
        <v>0</v>
      </c>
      <c r="N25" s="72"/>
      <c r="O25" s="72"/>
    </row>
    <row r="26" spans="2:15" s="50" customFormat="1" ht="38.25" customHeight="1" x14ac:dyDescent="0.25">
      <c r="B26" s="68" t="s">
        <v>230</v>
      </c>
      <c r="C26" s="73" t="s">
        <v>207</v>
      </c>
      <c r="D26" s="70" t="s">
        <v>213</v>
      </c>
      <c r="E26" s="73" t="s">
        <v>225</v>
      </c>
      <c r="F26" s="46" t="s">
        <v>137</v>
      </c>
      <c r="G26" s="53">
        <v>0</v>
      </c>
      <c r="H26" s="53">
        <v>0</v>
      </c>
      <c r="I26" s="53">
        <v>500000</v>
      </c>
      <c r="J26" s="53">
        <v>800000</v>
      </c>
      <c r="K26" s="53">
        <v>700000</v>
      </c>
      <c r="L26" s="53">
        <v>0</v>
      </c>
      <c r="M26" s="53">
        <f>SUM(G26:L26)</f>
        <v>2000000</v>
      </c>
      <c r="N26" s="72" t="s">
        <v>226</v>
      </c>
      <c r="O26" s="72" t="s">
        <v>227</v>
      </c>
    </row>
    <row r="27" spans="2:15" s="50" customFormat="1" ht="38.25" customHeight="1" x14ac:dyDescent="0.25">
      <c r="B27" s="69"/>
      <c r="C27" s="73"/>
      <c r="D27" s="71"/>
      <c r="E27" s="73"/>
      <c r="F27" s="46" t="s">
        <v>145</v>
      </c>
      <c r="G27" s="56" t="s">
        <v>235</v>
      </c>
      <c r="H27" s="48">
        <v>0</v>
      </c>
      <c r="I27" s="48">
        <v>0.25</v>
      </c>
      <c r="J27" s="48">
        <v>0.4</v>
      </c>
      <c r="K27" s="48">
        <v>0.35</v>
      </c>
      <c r="L27" s="48">
        <v>0</v>
      </c>
      <c r="M27" s="48">
        <v>0</v>
      </c>
      <c r="N27" s="72"/>
      <c r="O27" s="72"/>
    </row>
    <row r="28" spans="2:15" x14ac:dyDescent="0.25">
      <c r="B28" s="74" t="s">
        <v>231</v>
      </c>
      <c r="C28" s="74"/>
      <c r="D28" s="74"/>
      <c r="E28" s="74"/>
    </row>
    <row r="29" spans="2:15" x14ac:dyDescent="0.25">
      <c r="B29" s="51" t="s">
        <v>232</v>
      </c>
    </row>
  </sheetData>
  <mergeCells count="74">
    <mergeCell ref="N16:N17"/>
    <mergeCell ref="O16:O17"/>
    <mergeCell ref="N18:N19"/>
    <mergeCell ref="O18:O19"/>
    <mergeCell ref="N20:N21"/>
    <mergeCell ref="O20:O21"/>
    <mergeCell ref="N10:N11"/>
    <mergeCell ref="O10:O11"/>
    <mergeCell ref="N12:N13"/>
    <mergeCell ref="O12:O13"/>
    <mergeCell ref="N14:N15"/>
    <mergeCell ref="O14:O15"/>
    <mergeCell ref="N4:N5"/>
    <mergeCell ref="O4:O5"/>
    <mergeCell ref="N6:N7"/>
    <mergeCell ref="O6:O7"/>
    <mergeCell ref="N8:N9"/>
    <mergeCell ref="O8:O9"/>
    <mergeCell ref="B18:B19"/>
    <mergeCell ref="C18:C19"/>
    <mergeCell ref="D18:D19"/>
    <mergeCell ref="E18:E19"/>
    <mergeCell ref="B20:B21"/>
    <mergeCell ref="C20:C21"/>
    <mergeCell ref="D20:D21"/>
    <mergeCell ref="E20:E21"/>
    <mergeCell ref="B14:B15"/>
    <mergeCell ref="C14:C15"/>
    <mergeCell ref="D14:D15"/>
    <mergeCell ref="E14:E15"/>
    <mergeCell ref="B16:B17"/>
    <mergeCell ref="C16:C17"/>
    <mergeCell ref="D16:D17"/>
    <mergeCell ref="E16:E17"/>
    <mergeCell ref="D10:D11"/>
    <mergeCell ref="E10:E11"/>
    <mergeCell ref="B12:B13"/>
    <mergeCell ref="C12:C13"/>
    <mergeCell ref="D12:D13"/>
    <mergeCell ref="E12:E13"/>
    <mergeCell ref="B28:E28"/>
    <mergeCell ref="E1:K1"/>
    <mergeCell ref="B4:B5"/>
    <mergeCell ref="C4:C5"/>
    <mergeCell ref="D4:D5"/>
    <mergeCell ref="E4:E5"/>
    <mergeCell ref="B6:B7"/>
    <mergeCell ref="C6:C7"/>
    <mergeCell ref="D6:D7"/>
    <mergeCell ref="E6:E7"/>
    <mergeCell ref="B8:B9"/>
    <mergeCell ref="C8:C9"/>
    <mergeCell ref="D8:D9"/>
    <mergeCell ref="E8:E9"/>
    <mergeCell ref="B10:B11"/>
    <mergeCell ref="C10:C11"/>
    <mergeCell ref="E22:E23"/>
    <mergeCell ref="E24:E25"/>
    <mergeCell ref="E26:E27"/>
    <mergeCell ref="D22:D23"/>
    <mergeCell ref="C22:C23"/>
    <mergeCell ref="C24:C25"/>
    <mergeCell ref="C26:C27"/>
    <mergeCell ref="N22:N23"/>
    <mergeCell ref="O22:O23"/>
    <mergeCell ref="N24:N25"/>
    <mergeCell ref="O24:O25"/>
    <mergeCell ref="N26:N27"/>
    <mergeCell ref="O26:O27"/>
    <mergeCell ref="B22:B23"/>
    <mergeCell ref="B24:B25"/>
    <mergeCell ref="B26:B27"/>
    <mergeCell ref="D24:D25"/>
    <mergeCell ref="D26:D27"/>
  </mergeCells>
  <hyperlinks>
    <hyperlink ref="B1" location="MENU!A1" display="MENU" xr:uid="{00000000-0004-0000-0300-000000000000}"/>
  </hyperlinks>
  <pageMargins left="0.25" right="0.25" top="0.75" bottom="0.75" header="0.3" footer="0.3"/>
  <pageSetup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41"/>
  <sheetViews>
    <sheetView topLeftCell="A11" zoomScaleNormal="100" workbookViewId="0">
      <selection activeCell="S27" sqref="S27"/>
    </sheetView>
  </sheetViews>
  <sheetFormatPr defaultRowHeight="15" x14ac:dyDescent="0.25"/>
  <cols>
    <col min="1" max="1025" width="8.5703125" customWidth="1"/>
  </cols>
  <sheetData>
    <row r="1" spans="2:21" x14ac:dyDescent="0.25">
      <c r="B1" t="s">
        <v>58</v>
      </c>
      <c r="D1" t="s">
        <v>59</v>
      </c>
    </row>
    <row r="2" spans="2:21" x14ac:dyDescent="0.25">
      <c r="B2" t="s">
        <v>11</v>
      </c>
      <c r="D2" t="s">
        <v>60</v>
      </c>
      <c r="S2" t="s">
        <v>61</v>
      </c>
      <c r="T2" s="4" t="s">
        <v>26</v>
      </c>
      <c r="U2" t="str">
        <f t="shared" ref="U2:U22" si="0">S2&amp;T2</f>
        <v>Adequar o Índice de ampliação da infraestrutura física</v>
      </c>
    </row>
    <row r="3" spans="2:21" ht="210" x14ac:dyDescent="0.25">
      <c r="B3" t="s">
        <v>9</v>
      </c>
      <c r="D3" t="s">
        <v>62</v>
      </c>
      <c r="S3" t="s">
        <v>61</v>
      </c>
      <c r="T3" s="5" t="s">
        <v>31</v>
      </c>
      <c r="U3" t="str">
        <f t="shared" si="0"/>
        <v>Adequar o Índice de manutenção e reforma
 da infraestrutura física
(contratos + almoxarifado obras)</v>
      </c>
    </row>
    <row r="4" spans="2:21" x14ac:dyDescent="0.25">
      <c r="B4" t="s">
        <v>6</v>
      </c>
      <c r="D4" t="s">
        <v>63</v>
      </c>
      <c r="S4" t="s">
        <v>64</v>
      </c>
      <c r="T4" s="4" t="s">
        <v>33</v>
      </c>
      <c r="U4" t="str">
        <f t="shared" si="0"/>
        <v xml:space="preserve">Elevar a Taxa de edificações acessiveis </v>
      </c>
    </row>
    <row r="5" spans="2:21" x14ac:dyDescent="0.25">
      <c r="S5" t="s">
        <v>65</v>
      </c>
      <c r="T5" s="4" t="s">
        <v>33</v>
      </c>
      <c r="U5" t="str">
        <f t="shared" si="0"/>
        <v xml:space="preserve">Manter aTaxa de edificações acessiveis </v>
      </c>
    </row>
    <row r="6" spans="2:21" x14ac:dyDescent="0.25">
      <c r="B6" s="6" t="s">
        <v>66</v>
      </c>
      <c r="D6" s="6" t="s">
        <v>67</v>
      </c>
      <c r="S6" t="s">
        <v>68</v>
      </c>
      <c r="T6" s="4" t="s">
        <v>35</v>
      </c>
      <c r="U6" t="str">
        <f t="shared" si="0"/>
        <v xml:space="preserve">Elevar o Índice de coleta seletiva solidária  </v>
      </c>
    </row>
    <row r="7" spans="2:21" x14ac:dyDescent="0.25">
      <c r="B7" s="6" t="s">
        <v>69</v>
      </c>
      <c r="D7" s="6" t="s">
        <v>70</v>
      </c>
      <c r="S7" t="s">
        <v>71</v>
      </c>
      <c r="T7" s="4" t="s">
        <v>35</v>
      </c>
      <c r="U7" t="str">
        <f t="shared" si="0"/>
        <v xml:space="preserve">Manter o Índice de coleta seletiva solidária  </v>
      </c>
    </row>
    <row r="8" spans="2:21" x14ac:dyDescent="0.25">
      <c r="B8" s="6" t="s">
        <v>72</v>
      </c>
      <c r="D8" s="6" t="s">
        <v>73</v>
      </c>
      <c r="S8" t="s">
        <v>64</v>
      </c>
      <c r="T8" s="4" t="s">
        <v>38</v>
      </c>
      <c r="U8" t="str">
        <f t="shared" si="0"/>
        <v>Elevar a Taxa de cobertura de Gerenciamento de Resíduos Sólidos (GRS)</v>
      </c>
    </row>
    <row r="9" spans="2:21" x14ac:dyDescent="0.25">
      <c r="B9" t="s">
        <v>74</v>
      </c>
      <c r="D9" s="6" t="s">
        <v>75</v>
      </c>
      <c r="S9" t="s">
        <v>76</v>
      </c>
      <c r="T9" s="4" t="s">
        <v>38</v>
      </c>
      <c r="U9" t="str">
        <f t="shared" si="0"/>
        <v>Manter a Taxa de cobertura de Gerenciamento de Resíduos Sólidos (GRS)</v>
      </c>
    </row>
    <row r="10" spans="2:21" ht="120" x14ac:dyDescent="0.25">
      <c r="B10" s="6" t="s">
        <v>77</v>
      </c>
      <c r="D10" s="6" t="s">
        <v>78</v>
      </c>
      <c r="S10" t="s">
        <v>61</v>
      </c>
      <c r="T10" s="5" t="s">
        <v>40</v>
      </c>
      <c r="U10" t="str">
        <f t="shared" si="0"/>
        <v>Adequar o Índice de gastos per capita 
com vigilância</v>
      </c>
    </row>
    <row r="11" spans="2:21" ht="120" x14ac:dyDescent="0.25">
      <c r="B11" s="6" t="s">
        <v>79</v>
      </c>
      <c r="S11" t="s">
        <v>61</v>
      </c>
      <c r="T11" s="5" t="s">
        <v>43</v>
      </c>
      <c r="U11" t="str">
        <f t="shared" si="0"/>
        <v xml:space="preserve">Adequar o Índice de gastos per capita
 com transporte </v>
      </c>
    </row>
    <row r="12" spans="2:21" ht="105" x14ac:dyDescent="0.25">
      <c r="B12" s="6" t="s">
        <v>80</v>
      </c>
      <c r="S12" t="s">
        <v>61</v>
      </c>
      <c r="T12" s="5" t="s">
        <v>45</v>
      </c>
      <c r="U12" t="str">
        <f t="shared" si="0"/>
        <v>Adequar o Índice de gastos per capita 
com limpeza</v>
      </c>
    </row>
    <row r="13" spans="2:21" x14ac:dyDescent="0.25">
      <c r="B13" s="6" t="s">
        <v>81</v>
      </c>
      <c r="S13" t="s">
        <v>82</v>
      </c>
      <c r="T13" s="4" t="s">
        <v>47</v>
      </c>
      <c r="U13" t="str">
        <f t="shared" si="0"/>
        <v>Diminuir o Índice de gasto per capita com consumo de água (m³)</v>
      </c>
    </row>
    <row r="14" spans="2:21" x14ac:dyDescent="0.25">
      <c r="B14" s="6" t="s">
        <v>83</v>
      </c>
      <c r="S14" t="s">
        <v>71</v>
      </c>
      <c r="T14" s="4" t="s">
        <v>47</v>
      </c>
      <c r="U14" t="str">
        <f t="shared" si="0"/>
        <v>Manter o Índice de gasto per capita com consumo de água (m³)</v>
      </c>
    </row>
    <row r="15" spans="2:21" x14ac:dyDescent="0.25">
      <c r="B15" s="6" t="s">
        <v>84</v>
      </c>
      <c r="S15" t="s">
        <v>82</v>
      </c>
      <c r="T15" s="4" t="s">
        <v>85</v>
      </c>
      <c r="U15" t="str">
        <f t="shared" si="0"/>
        <v>Diminuir o Índice de gasto per capita com consumo de Energia Elétrica (Kwh)</v>
      </c>
    </row>
    <row r="16" spans="2:21" x14ac:dyDescent="0.25">
      <c r="B16" s="6" t="s">
        <v>86</v>
      </c>
      <c r="S16" t="s">
        <v>71</v>
      </c>
      <c r="T16" s="4" t="s">
        <v>85</v>
      </c>
      <c r="U16" t="str">
        <f t="shared" si="0"/>
        <v>Manter o Índice de gasto per capita com consumo de Energia Elétrica (Kwh)</v>
      </c>
    </row>
    <row r="17" spans="2:21" x14ac:dyDescent="0.25">
      <c r="B17" s="6" t="s">
        <v>87</v>
      </c>
      <c r="S17" t="s">
        <v>82</v>
      </c>
      <c r="T17" s="4" t="s">
        <v>51</v>
      </c>
      <c r="U17" t="str">
        <f t="shared" si="0"/>
        <v>Diminuir o Índice de gasto per capita com consumo de papel (resmas)</v>
      </c>
    </row>
    <row r="18" spans="2:21" x14ac:dyDescent="0.25">
      <c r="B18" s="6" t="s">
        <v>88</v>
      </c>
      <c r="S18" t="s">
        <v>71</v>
      </c>
      <c r="T18" s="4" t="s">
        <v>51</v>
      </c>
      <c r="U18" t="str">
        <f t="shared" si="0"/>
        <v>Manter o Índice de gasto per capita com consumo de papel (resmas)</v>
      </c>
    </row>
    <row r="19" spans="2:21" x14ac:dyDescent="0.25">
      <c r="B19" s="6" t="s">
        <v>89</v>
      </c>
      <c r="S19" t="s">
        <v>82</v>
      </c>
      <c r="T19" s="4" t="s">
        <v>53</v>
      </c>
      <c r="U19" t="str">
        <f t="shared" si="0"/>
        <v>Diminuir o Índice de gasto per capita com  consumo de copos descartáveis</v>
      </c>
    </row>
    <row r="20" spans="2:21" x14ac:dyDescent="0.25">
      <c r="B20" s="6" t="s">
        <v>90</v>
      </c>
      <c r="S20" t="s">
        <v>71</v>
      </c>
      <c r="T20" s="4" t="s">
        <v>53</v>
      </c>
      <c r="U20" t="str">
        <f t="shared" si="0"/>
        <v>Manter o Índice de gasto per capita com  consumo de copos descartáveis</v>
      </c>
    </row>
    <row r="21" spans="2:21" x14ac:dyDescent="0.25">
      <c r="B21" s="6" t="s">
        <v>91</v>
      </c>
      <c r="S21" t="s">
        <v>68</v>
      </c>
      <c r="T21" s="4" t="s">
        <v>55</v>
      </c>
      <c r="U21" t="str">
        <f t="shared" si="0"/>
        <v>Elevar o Índice de gasto per capita com  descarte ambientalmente adequados de resíduos</v>
      </c>
    </row>
    <row r="22" spans="2:21" x14ac:dyDescent="0.25">
      <c r="B22" s="6" t="s">
        <v>92</v>
      </c>
      <c r="S22" t="s">
        <v>71</v>
      </c>
      <c r="T22" s="4" t="s">
        <v>55</v>
      </c>
      <c r="U22" t="str">
        <f t="shared" si="0"/>
        <v>Manter o Índice de gasto per capita com  descarte ambientalmente adequados de resíduos</v>
      </c>
    </row>
    <row r="23" spans="2:21" x14ac:dyDescent="0.25">
      <c r="T23" s="7" t="s">
        <v>93</v>
      </c>
      <c r="U23" s="7" t="s">
        <v>93</v>
      </c>
    </row>
    <row r="24" spans="2:21" x14ac:dyDescent="0.25">
      <c r="B24" t="s">
        <v>0</v>
      </c>
      <c r="T24" s="7" t="s">
        <v>94</v>
      </c>
      <c r="U24" s="7" t="s">
        <v>94</v>
      </c>
    </row>
    <row r="25" spans="2:21" x14ac:dyDescent="0.25">
      <c r="B25" s="8" t="s">
        <v>95</v>
      </c>
      <c r="T25" s="7" t="s">
        <v>96</v>
      </c>
      <c r="U25" s="7" t="s">
        <v>96</v>
      </c>
    </row>
    <row r="26" spans="2:21" x14ac:dyDescent="0.25">
      <c r="B26" s="8" t="s">
        <v>97</v>
      </c>
    </row>
    <row r="27" spans="2:21" x14ac:dyDescent="0.25">
      <c r="B27" s="8" t="s">
        <v>98</v>
      </c>
      <c r="S27" t="s">
        <v>99</v>
      </c>
    </row>
    <row r="28" spans="2:21" x14ac:dyDescent="0.25">
      <c r="B28" s="8" t="s">
        <v>100</v>
      </c>
      <c r="S28" t="s">
        <v>101</v>
      </c>
    </row>
    <row r="29" spans="2:21" x14ac:dyDescent="0.25">
      <c r="B29" s="8" t="s">
        <v>102</v>
      </c>
      <c r="S29" t="s">
        <v>103</v>
      </c>
    </row>
    <row r="30" spans="2:21" x14ac:dyDescent="0.25">
      <c r="B30" s="8" t="s">
        <v>104</v>
      </c>
      <c r="S30" t="s">
        <v>57</v>
      </c>
    </row>
    <row r="31" spans="2:21" x14ac:dyDescent="0.25">
      <c r="B31" s="8" t="s">
        <v>105</v>
      </c>
    </row>
    <row r="32" spans="2:21" ht="127.5" x14ac:dyDescent="0.25">
      <c r="B32" s="9" t="s">
        <v>106</v>
      </c>
    </row>
    <row r="33" spans="2:2" ht="178.5" x14ac:dyDescent="0.25">
      <c r="B33" s="9" t="s">
        <v>107</v>
      </c>
    </row>
    <row r="34" spans="2:2" x14ac:dyDescent="0.25">
      <c r="B34" s="8" t="s">
        <v>108</v>
      </c>
    </row>
    <row r="35" spans="2:2" ht="140.25" x14ac:dyDescent="0.25">
      <c r="B35" s="9" t="s">
        <v>109</v>
      </c>
    </row>
    <row r="36" spans="2:2" ht="267.75" x14ac:dyDescent="0.25">
      <c r="B36" s="9" t="s">
        <v>110</v>
      </c>
    </row>
    <row r="37" spans="2:2" x14ac:dyDescent="0.25">
      <c r="B37" s="8" t="s">
        <v>111</v>
      </c>
    </row>
    <row r="38" spans="2:2" ht="153" x14ac:dyDescent="0.25">
      <c r="B38" s="9" t="s">
        <v>112</v>
      </c>
    </row>
    <row r="39" spans="2:2" x14ac:dyDescent="0.25">
      <c r="B39" s="8" t="s">
        <v>113</v>
      </c>
    </row>
    <row r="40" spans="2:2" x14ac:dyDescent="0.25">
      <c r="B40" s="8" t="s">
        <v>114</v>
      </c>
    </row>
    <row r="41" spans="2:2" x14ac:dyDescent="0.25">
      <c r="B41" s="8" t="s">
        <v>115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MENU</vt:lpstr>
      <vt:lpstr>Indicadores_Metas</vt:lpstr>
      <vt:lpstr>Meta_Demandas</vt:lpstr>
      <vt:lpstr>Obras</vt:lpstr>
      <vt:lpstr>Listas_suspensas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Barreto</dc:creator>
  <dc:description/>
  <cp:lastModifiedBy>Taiza Rita Bertoldi Buzatto</cp:lastModifiedBy>
  <cp:revision>3</cp:revision>
  <cp:lastPrinted>2023-10-16T12:51:46Z</cp:lastPrinted>
  <dcterms:created xsi:type="dcterms:W3CDTF">2021-10-19T11:23:24Z</dcterms:created>
  <dcterms:modified xsi:type="dcterms:W3CDTF">2024-03-07T16:33:57Z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