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EstaPastaDeTrabalho"/>
  <mc:AlternateContent xmlns:mc="http://schemas.openxmlformats.org/markup-compatibility/2006">
    <mc:Choice Requires="x15">
      <x15ac:absPath xmlns:x15ac="http://schemas.microsoft.com/office/spreadsheetml/2010/11/ac" url="Y:\DIESI INTERNO\PIDE\PIDE 2022 - 2027\2. Monitoramento PIDE 2022-2027\5. Monitoramento anual\2022\3. Coleta de dados dos Eixos\Planilhas recebidas e trabalhadas\"/>
    </mc:Choice>
  </mc:AlternateContent>
  <xr:revisionPtr revIDLastSave="0" documentId="13_ncr:1_{7E5497C9-67A3-415A-9BB1-75F3A5A3D20C}" xr6:coauthVersionLast="47" xr6:coauthVersionMax="47" xr10:uidLastSave="{00000000-0000-0000-0000-000000000000}"/>
  <bookViews>
    <workbookView xWindow="28680" yWindow="-120" windowWidth="24240" windowHeight="13020" tabRatio="875" firstSheet="20" activeTab="20" xr2:uid="{00000000-000D-0000-FFFF-FFFF00000000}"/>
  </bookViews>
  <sheets>
    <sheet name="MENU" sheetId="1" state="hidden" r:id="rId1"/>
    <sheet name="Instruções" sheetId="55" state="hidden" r:id="rId2"/>
    <sheet name="4 - %_Evasão_cot" sheetId="5" state="hidden" r:id="rId3"/>
    <sheet name="5 - %_Retenção" sheetId="6" state="hidden" r:id="rId4"/>
    <sheet name="6 - %_Retenção_cot" sheetId="7" state="hidden" r:id="rId5"/>
    <sheet name="7 - %_EaD" sheetId="8" state="hidden" r:id="rId6"/>
    <sheet name="8 - %_Desemp." sheetId="9" state="hidden" r:id="rId7"/>
    <sheet name="9 - %_Ocios" sheetId="10" state="hidden" r:id="rId8"/>
    <sheet name="10 - %_Projet" sheetId="11" state="hidden" r:id="rId9"/>
    <sheet name="11 - %_Mob.nac." sheetId="12" state="hidden" r:id="rId10"/>
    <sheet name="12 - %_Enade" sheetId="13" state="hidden" r:id="rId11"/>
    <sheet name="13 - %_CPC" sheetId="14" state="hidden" r:id="rId12"/>
    <sheet name="14 - %_Inic.cient" sheetId="15" state="hidden" r:id="rId13"/>
    <sheet name="15 - %_Envolv.ext." sheetId="16" state="hidden" r:id="rId14"/>
    <sheet name="16 - %_Empr. " sheetId="17" state="hidden" r:id="rId15"/>
    <sheet name="17 - %_Diepafro" sheetId="18" state="hidden" r:id="rId16"/>
    <sheet name="18 - %_Empreend." sheetId="19" state="hidden" r:id="rId17"/>
    <sheet name="19 - %_Sustent." sheetId="20" state="hidden" r:id="rId18"/>
    <sheet name="listas_suspensas" sheetId="21" state="hidden" r:id="rId19"/>
    <sheet name="Indicadores_correção" sheetId="59" state="hidden" r:id="rId20"/>
    <sheet name="Graduação" sheetId="54" r:id="rId21"/>
    <sheet name="Base_unidades acadêmicas" sheetId="57" state="hidden" r:id="rId22"/>
    <sheet name="Lista" sheetId="56" state="hidden" r:id="rId23"/>
    <sheet name="Listas suspensas" sheetId="25" state="hidden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xlnm._FilterDatabase" localSheetId="21" hidden="1">'Base_unidades acadêmicas'!$A$12:$O$526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6" i="54" l="1"/>
  <c r="R6" i="54"/>
  <c r="Q6" i="54"/>
  <c r="P6" i="54"/>
  <c r="O6" i="54"/>
  <c r="S5" i="54"/>
  <c r="R5" i="54"/>
  <c r="Q5" i="54"/>
  <c r="P5" i="54"/>
  <c r="O5" i="54"/>
  <c r="S4" i="54"/>
  <c r="R4" i="54"/>
  <c r="Q4" i="54"/>
  <c r="P4" i="54"/>
  <c r="O4" i="54"/>
  <c r="S3" i="54"/>
  <c r="R3" i="54"/>
  <c r="Q3" i="54"/>
  <c r="P3" i="54"/>
  <c r="O3" i="54"/>
  <c r="L443" i="57" l="1"/>
  <c r="K443" i="57"/>
  <c r="K527" i="57" s="1"/>
  <c r="L441" i="57"/>
  <c r="M299" i="57"/>
  <c r="M297" i="57"/>
  <c r="M296" i="57"/>
  <c r="M295" i="57"/>
  <c r="M294" i="57"/>
  <c r="M293" i="57"/>
  <c r="M292" i="57"/>
  <c r="M291" i="57"/>
  <c r="M290" i="57"/>
  <c r="M289" i="57"/>
  <c r="M287" i="57"/>
  <c r="M286" i="57"/>
  <c r="M285" i="57"/>
  <c r="M284" i="57"/>
  <c r="M283" i="57"/>
  <c r="M169" i="57"/>
  <c r="M168" i="57"/>
  <c r="M166" i="57"/>
  <c r="M163" i="57"/>
  <c r="M155" i="57"/>
  <c r="M154" i="57"/>
  <c r="M153" i="57"/>
  <c r="M152" i="57"/>
  <c r="M110" i="57"/>
  <c r="M109" i="57"/>
  <c r="M92" i="57"/>
  <c r="M40" i="57"/>
  <c r="D58" i="21" l="1"/>
  <c r="D59" i="21"/>
  <c r="D60" i="21"/>
  <c r="D61" i="21"/>
  <c r="D62" i="21"/>
  <c r="D57" i="21"/>
  <c r="C4" i="21" l="1"/>
  <c r="C5" i="21"/>
  <c r="C6" i="21"/>
  <c r="C7" i="21"/>
  <c r="C8" i="21"/>
  <c r="C9" i="21"/>
  <c r="C10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C32" i="21"/>
  <c r="C33" i="21"/>
  <c r="C34" i="21"/>
  <c r="C35" i="21"/>
  <c r="C36" i="21"/>
  <c r="C37" i="21"/>
  <c r="C38" i="21"/>
  <c r="C39" i="21"/>
  <c r="C40" i="21"/>
  <c r="C3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411" authorId="0" shapeId="0" xr:uid="{00000000-0006-0000-1500-000001000000}">
      <text>
        <r>
          <rPr>
            <sz val="11"/>
            <color rgb="FF000000"/>
            <rFont val="Arial"/>
            <family val="2"/>
          </rPr>
          <t>======
ID#AAAAOEa_URM
Rute Brito    (2021-08-30 18:59:18)
A primeira palnilha aparecia com 17%
------
ID#AAAAOXRcYTU
Rute Brito    (2021-09-02 20:05:58)
Voltaram com o número inicial, 16,6%</t>
        </r>
      </text>
    </comment>
    <comment ref="K431" authorId="0" shapeId="0" xr:uid="{00000000-0006-0000-1500-000002000000}">
      <text>
        <r>
          <rPr>
            <sz val="11"/>
            <color rgb="FF000000"/>
            <rFont val="Arial"/>
            <family val="2"/>
          </rPr>
          <t>======
ID#AAAAPDwuWoI
Vivian Alonso Goulart    (2021-09-09 13:00:31)
referente a Patos de Minas?</t>
        </r>
      </text>
    </comment>
  </commentList>
</comments>
</file>

<file path=xl/sharedStrings.xml><?xml version="1.0" encoding="utf-8"?>
<sst xmlns="http://schemas.openxmlformats.org/spreadsheetml/2006/main" count="6201" uniqueCount="701">
  <si>
    <t>EIXO GRADUAÇÃO</t>
  </si>
  <si>
    <t>Nome do Indicador</t>
  </si>
  <si>
    <t>Base de dados para o cálculo</t>
  </si>
  <si>
    <t>G01</t>
  </si>
  <si>
    <t>Taxa de sucesso na graduação</t>
  </si>
  <si>
    <t xml:space="preserve">DIAPI </t>
  </si>
  <si>
    <t>G02</t>
  </si>
  <si>
    <t>Índice de evasão nos cursos de graduação</t>
  </si>
  <si>
    <t>G03</t>
  </si>
  <si>
    <t>Índice de evasão de estudantes cotistas</t>
  </si>
  <si>
    <t>G04</t>
  </si>
  <si>
    <t>Índice de retenção na graduação</t>
  </si>
  <si>
    <t>G05</t>
  </si>
  <si>
    <t>Índice de retenção de estudantes cotistas</t>
  </si>
  <si>
    <t>G06</t>
  </si>
  <si>
    <t>Taxa de desempenho acadêmico</t>
  </si>
  <si>
    <t>G07</t>
  </si>
  <si>
    <t>Taxa de estudantes da graduação concluintes na duração padrão do curso</t>
  </si>
  <si>
    <t>G08</t>
  </si>
  <si>
    <t>Taxa de vagas ociosas na graduação</t>
  </si>
  <si>
    <t>G09</t>
  </si>
  <si>
    <t>Conceito ENADE médio</t>
  </si>
  <si>
    <t>eixo</t>
  </si>
  <si>
    <t>G10</t>
  </si>
  <si>
    <t>Taxa de cursos de graduação com conceito ENADE igual ou superior a 4</t>
  </si>
  <si>
    <t>G11</t>
  </si>
  <si>
    <t>Conceito CPC médio</t>
  </si>
  <si>
    <t>G12</t>
  </si>
  <si>
    <t>Taxa de cursos de graduação com conceito CPC igual ou superior a 4</t>
  </si>
  <si>
    <t>G13</t>
  </si>
  <si>
    <t>Índice Geral de Cursos (IGC) contínuo</t>
  </si>
  <si>
    <t>G14</t>
  </si>
  <si>
    <t>Índice médio do conceito de curso na dimensão organização didático-pedagógica</t>
  </si>
  <si>
    <t>G15</t>
  </si>
  <si>
    <t>Taxa de projetos pedagógicos revisados</t>
  </si>
  <si>
    <t>G16</t>
  </si>
  <si>
    <t>Taxa de mobilidade nacional nos cursos de graduação</t>
  </si>
  <si>
    <t>G17</t>
  </si>
  <si>
    <t>Taxa de estudantes de graduação participantes de programa de iniciação científica ou tecnológica</t>
  </si>
  <si>
    <t>unidades acadêmicas</t>
  </si>
  <si>
    <t>G18</t>
  </si>
  <si>
    <t>Taxa de cursos de graduação com disciplinas de empreendedorismo</t>
  </si>
  <si>
    <t>G19</t>
  </si>
  <si>
    <t>Taxa de cursos de graduação com uma disciplina ou conteúdo e atividade curricular concernentes à Educação das Relações Étnico-raciais e Histórias e Culturas Afro-Brasileira, Africana e Indígena</t>
  </si>
  <si>
    <t>G20</t>
  </si>
  <si>
    <t>Taxa de cursos de graduação com disciplinas de sustentabilidade</t>
  </si>
  <si>
    <t>G21</t>
  </si>
  <si>
    <t>Taxa de Cursos de Graduação com Projetos pedagógicos reformulados para a inserção da Extensão como componente curricular</t>
  </si>
  <si>
    <t>G22</t>
  </si>
  <si>
    <t>Taxa de atendimento de ingressantes com deficiência - Monitoria</t>
  </si>
  <si>
    <t>G23</t>
  </si>
  <si>
    <t>Taxa de atendimento de estudantes com deficiência auditiva - Intérpretes de Libras</t>
  </si>
  <si>
    <t>G24</t>
  </si>
  <si>
    <t>Taxa de atendimento de estudantes com deficiência - Bolsa Acessibilidade</t>
  </si>
  <si>
    <t>G25</t>
  </si>
  <si>
    <t>Novos cursos de graduação (presencial e/ou EAD)</t>
  </si>
  <si>
    <t>G26</t>
  </si>
  <si>
    <t>Novos vagas em cursos de graduação presencial já existentes</t>
  </si>
  <si>
    <r>
      <t xml:space="preserve">1. Consulte as informações do indicador/meta;
2. Preencha o valor "Realizado - 2022" considerando a coluna "período de apuração dos dados";
3. Caso a meta não tenha sido cumprida, selecionar a principal justificativa na lista (campo obrigatório);
4. Aponte uma breve descrição da justificativa apresentada (campo obrigatório);
5. Aponte as ações corretivas planejadas para o próximo exercício;
6. Para metas com resultado superior ao planejado, inclua as boas práticas adotadas pelo eixo temático.
7. Finalizado o preenchimento, faça </t>
    </r>
    <r>
      <rPr>
        <i/>
        <sz val="11"/>
        <color rgb="FF000000"/>
        <rFont val="Arial"/>
        <family val="2"/>
      </rPr>
      <t>upload</t>
    </r>
    <r>
      <rPr>
        <sz val="11"/>
        <color rgb="FF000000"/>
        <rFont val="Arial"/>
        <family val="2"/>
      </rPr>
      <t xml:space="preserve"> da planilha na pasta denominada "planilha preenchida", disponível no OneDrive.</t>
    </r>
  </si>
  <si>
    <t>MENU</t>
  </si>
  <si>
    <t>&gt; INDICADOR INSTITUCIONAL - UFU</t>
  </si>
  <si>
    <t>ID</t>
  </si>
  <si>
    <t>Indicador</t>
  </si>
  <si>
    <t>Tipo 
(Obrigatório/Opcional)</t>
  </si>
  <si>
    <t>Fórmula de cálculo</t>
  </si>
  <si>
    <t>Parâmetro</t>
  </si>
  <si>
    <t>Unidade responsável pela base de dados</t>
  </si>
  <si>
    <r>
      <t xml:space="preserve">Descrição da meta
</t>
    </r>
    <r>
      <rPr>
        <b/>
        <sz val="11"/>
        <color rgb="FFFF0000"/>
        <rFont val="Calibri"/>
        <family val="2"/>
        <scheme val="minor"/>
      </rPr>
      <t>(Selecione uma descrição)</t>
    </r>
  </si>
  <si>
    <t>Unidade de medida do indicador</t>
  </si>
  <si>
    <t>Valor
 2019</t>
  </si>
  <si>
    <t>Planejado - 2022</t>
  </si>
  <si>
    <t>Planejado - 2023</t>
  </si>
  <si>
    <t>Planejado - 2024</t>
  </si>
  <si>
    <t>Planejado - 2025</t>
  </si>
  <si>
    <t>Planejado - 2026</t>
  </si>
  <si>
    <t>Planejado - 2027</t>
  </si>
  <si>
    <r>
      <t xml:space="preserve">AUTOAVALIAÇÃO 
</t>
    </r>
    <r>
      <rPr>
        <b/>
        <sz val="11"/>
        <color rgb="FFFF0000"/>
        <rFont val="Calibri"/>
        <family val="2"/>
        <scheme val="minor"/>
      </rPr>
      <t>(Selecione a capacidade de execução da meta)</t>
    </r>
  </si>
  <si>
    <r>
      <t xml:space="preserve">Vinculação com ODS - Objetivos do Desenvolvimento Sustentável
</t>
    </r>
    <r>
      <rPr>
        <b/>
        <sz val="11"/>
        <color rgb="FFFF0000"/>
        <rFont val="Calibri"/>
        <family val="2"/>
        <scheme val="minor"/>
      </rPr>
      <t>(Consulte na aba "ODS" e selecione o principal objetivo vinculado)</t>
    </r>
  </si>
  <si>
    <r>
      <t xml:space="preserve">Outros (s) ODS
</t>
    </r>
    <r>
      <rPr>
        <b/>
        <sz val="11"/>
        <color rgb="FFFF0000"/>
        <rFont val="Calibri"/>
        <family val="2"/>
        <scheme val="minor"/>
      </rPr>
      <t>(Preencha com outros objetivos ODS relacionados)</t>
    </r>
  </si>
  <si>
    <t>Vinculação com a Lei Orçamentária Anual (LOA)</t>
  </si>
  <si>
    <r>
      <t xml:space="preserve">Outros planos atendidos pela meta
 </t>
    </r>
    <r>
      <rPr>
        <b/>
        <sz val="11"/>
        <color rgb="FFFF0000"/>
        <rFont val="Calibri"/>
        <family val="2"/>
        <scheme val="minor"/>
      </rPr>
      <t>(Selecione)</t>
    </r>
  </si>
  <si>
    <t>Outro(s) plano(s)</t>
  </si>
  <si>
    <t>Unidade responsável pelo acompanhamento e execução da meta</t>
  </si>
  <si>
    <t>Diretriz estratégica</t>
  </si>
  <si>
    <t>Obrigatório</t>
  </si>
  <si>
    <t>Quanto menor, melhor
* Manter em índices adequados</t>
  </si>
  <si>
    <t>DIRAC</t>
  </si>
  <si>
    <t>Percentual (%)</t>
  </si>
  <si>
    <t xml:space="preserve"> 20RK - Funcionamento de Instituições Federais de Ensino Superior</t>
  </si>
  <si>
    <t>PROGRAD</t>
  </si>
  <si>
    <t xml:space="preserve">Diretriz 1 - Promover ações para fortalecer a gestão dos processos de ensino-aprendizagem, possibilitando a ampliação qualificada do número de egressos em todos os níveis de ensino. </t>
  </si>
  <si>
    <t>&gt; INFORMAÇÕES RECEBIDAS</t>
  </si>
  <si>
    <r>
      <rPr>
        <sz val="11"/>
        <color theme="1"/>
        <rFont val="Calibri, Arial"/>
      </rPr>
      <t xml:space="preserve">Índice de retenção na graduação
</t>
    </r>
    <r>
      <rPr>
        <sz val="11"/>
        <color rgb="FFFF0000"/>
        <rFont val="Calibri"/>
        <family val="2"/>
      </rPr>
      <t>(preencher com o indicador consolidado POR UNIDADE, não preencher com valores de cursos específicos)</t>
    </r>
  </si>
  <si>
    <t>4b.  Manter o índice de retenção na graduação</t>
  </si>
  <si>
    <t>Média. Os recursos de infraestrutura, materiais, humanos e orçamentários atuais são parcialmente suficientes para a execução da meta</t>
  </si>
  <si>
    <t>Objetivo 4</t>
  </si>
  <si>
    <t>ODS 16. Paz, justiça e instituições eficazes - Promover sociedades pacíficas e inclusivas par ao desenvolvimento sustentável, proporcionar o acesso à justiça para todos e construir instituições eficazes, responsáveis e inclusivas em todos os níveis</t>
  </si>
  <si>
    <t>PNE - Plano Nacional de Educação</t>
  </si>
  <si>
    <t>Estratégia Nacional de Desenvolvimento Econômico e Social (Endes)</t>
  </si>
  <si>
    <t>FACED</t>
  </si>
  <si>
    <r>
      <rPr>
        <sz val="11"/>
        <rFont val="Calibri"/>
        <family val="2"/>
        <charset val="1"/>
      </rPr>
      <t xml:space="preserve">Índice de retenção na graduação
</t>
    </r>
    <r>
      <rPr>
        <sz val="11"/>
        <color rgb="FFFF0000"/>
        <rFont val="Calibri"/>
        <family val="2"/>
        <charset val="1"/>
      </rPr>
      <t>(preencher com o indicador consolidado POR UNIDADE, não preencher com valores de cursos específicos)</t>
    </r>
  </si>
  <si>
    <t xml:space="preserve">4a. Diminuir o índice de retenção na graduação
</t>
  </si>
  <si>
    <t>Alta. Os recursos de infraestrutura, materiais, humanos e orçamentários atuais são suficientes para a execução integral da meta</t>
  </si>
  <si>
    <t>ODS 8, ODS 9, ODS 16</t>
  </si>
  <si>
    <t>ENDES</t>
  </si>
  <si>
    <t>FACES</t>
  </si>
  <si>
    <r>
      <t xml:space="preserve">Índice de retenção na graduação
</t>
    </r>
    <r>
      <rPr>
        <sz val="11"/>
        <color rgb="FFFF0000"/>
        <rFont val="Calibri"/>
        <family val="2"/>
        <scheme val="minor"/>
      </rPr>
      <t>(preencher com o indicador consolidado POR UNIDADE, não preencher com valores de cursos específicos)</t>
    </r>
  </si>
  <si>
    <t xml:space="preserve">4a. Diminuir o índice de retenção na graduação_x000D_
</t>
  </si>
  <si>
    <t>Objetivo 8</t>
  </si>
  <si>
    <t>ENDES - Estratégia Nacional de Desenvolvimento Econômico e Social</t>
  </si>
  <si>
    <t>FACIC</t>
  </si>
  <si>
    <t>FACOM</t>
  </si>
  <si>
    <r>
      <t xml:space="preserve">Índice de retenção na graduação
</t>
    </r>
    <r>
      <rPr>
        <sz val="11"/>
        <color rgb="FFFF0000"/>
        <rFont val="Calibri"/>
        <family val="2"/>
      </rPr>
      <t>(preencher com o indicador consolidado POR UNIDADE, não preencher com valores de cursos específicos)</t>
    </r>
  </si>
  <si>
    <t>4a. Diminuir o índice de retenção na graduação</t>
  </si>
  <si>
    <t>20RK - Funcionamento de Instituições Federais de Ensino Superior</t>
  </si>
  <si>
    <t>FADIR</t>
  </si>
  <si>
    <t>Diretriz 1 - Promover ações para fortalecer a gestão dos processos de ensino-aprendizagem, possibilitando a ampliação qualificada do número de egressos em todos os níveis de ensino.</t>
  </si>
  <si>
    <t>86,15</t>
  </si>
  <si>
    <t>FAGEN</t>
  </si>
  <si>
    <r>
      <rPr>
        <sz val="11"/>
        <rFont val="Calibri"/>
        <family val="2"/>
        <scheme val="minor"/>
      </rPr>
      <t xml:space="preserve">Índice de retenção na graduação
</t>
    </r>
    <r>
      <rPr>
        <sz val="11"/>
        <color rgb="FFFF0000"/>
        <rFont val="Calibri"/>
        <family val="2"/>
        <scheme val="minor"/>
      </rPr>
      <t>(preencher com o indicador consolidado POR UNIDADE, não preencher com valores de cursos específicos)</t>
    </r>
  </si>
  <si>
    <t>FAMAT</t>
  </si>
  <si>
    <r>
      <t xml:space="preserve">Índice de retenção na graduação </t>
    </r>
    <r>
      <rPr>
        <sz val="11"/>
        <color rgb="FFFF0000"/>
        <rFont val="Calibri"/>
        <family val="2"/>
      </rPr>
      <t>(preencher com o indicador consolidado POR UNIDADE, não preencher com valores de cursos específicos)</t>
    </r>
  </si>
  <si>
    <t>Objetivo 10</t>
  </si>
  <si>
    <t>FAMED</t>
  </si>
  <si>
    <t>FAUED</t>
  </si>
  <si>
    <t>FECIV</t>
  </si>
  <si>
    <t>78%%</t>
  </si>
  <si>
    <t>Objetivos 1, 8, 9, 10</t>
  </si>
  <si>
    <t>FEELT</t>
  </si>
  <si>
    <t>FEMEC</t>
  </si>
  <si>
    <t>Baixa. Não há disponibilidade de recursos para a execução da meta</t>
  </si>
  <si>
    <t>FEQUI</t>
  </si>
  <si>
    <t>Objetivo 3</t>
  </si>
  <si>
    <t>FOUFU</t>
  </si>
  <si>
    <t>IARTE</t>
  </si>
  <si>
    <t>Diretriz 4 - Promover o acesso, a permanência e a conclusão de curso, por meio do fortalecimento da assistência estudantil, voltada para a inclusão social, a produção de conhecimentos, a formação ampliada e a melhoria do desempenho acadêmico e da qualidade de vida</t>
  </si>
  <si>
    <t>ICBIM</t>
  </si>
  <si>
    <t>ICHPO</t>
  </si>
  <si>
    <t>Objetivo 2 Objetivo 12 Objetivo 15 Objetivo 13</t>
  </si>
  <si>
    <t>ENDES 2020-2031</t>
  </si>
  <si>
    <t>ICIAG</t>
  </si>
  <si>
    <r>
      <rPr>
        <sz val="11"/>
        <color rgb="FF000000"/>
        <rFont val="Calibri"/>
        <family val="2"/>
      </rPr>
      <t xml:space="preserve">Índice de retenção na graduação
</t>
    </r>
    <r>
      <rPr>
        <sz val="11"/>
        <color rgb="FFFF0000"/>
        <rFont val="Calibri"/>
        <family val="2"/>
      </rPr>
      <t>(preencher com o indicador consolidado POR UNIDADE, não preencher com valores de cursos específicos)</t>
    </r>
  </si>
  <si>
    <t>IERI</t>
  </si>
  <si>
    <t>IFILO</t>
  </si>
  <si>
    <t>10, 17</t>
  </si>
  <si>
    <t>IGUFU</t>
  </si>
  <si>
    <t>ILEEL</t>
  </si>
  <si>
    <t>ODS 5 - Igualdade de gênero</t>
  </si>
  <si>
    <t>Nenhum</t>
  </si>
  <si>
    <t>INBIO</t>
  </si>
  <si>
    <t>INCIS</t>
  </si>
  <si>
    <t>INFIS</t>
  </si>
  <si>
    <t>INHIS</t>
  </si>
  <si>
    <t>IPUFU</t>
  </si>
  <si>
    <r>
      <rPr>
        <sz val="11"/>
        <color theme="1"/>
        <rFont val="Calibri"/>
        <family val="2"/>
      </rPr>
      <t xml:space="preserve">Índice de retenção na graduação
</t>
    </r>
    <r>
      <rPr>
        <sz val="11"/>
        <color rgb="FFFF0000"/>
        <rFont val="Calibri"/>
        <family val="2"/>
      </rPr>
      <t>(preencher com o indicador consolidado POR UNIDADE, não preencher com valores de cursos específicos)</t>
    </r>
  </si>
  <si>
    <t>Objetivo 9</t>
  </si>
  <si>
    <t>Outros</t>
  </si>
  <si>
    <t>IQUFU</t>
  </si>
  <si>
    <t>FAEFI</t>
  </si>
  <si>
    <t>FAMEV</t>
  </si>
  <si>
    <t>IBTEC</t>
  </si>
  <si>
    <t>Objetivo 8 e 10</t>
  </si>
  <si>
    <t>ICENP</t>
  </si>
  <si>
    <t xml:space="preserve">9 - </t>
  </si>
  <si>
    <t>Descrição de meta</t>
  </si>
  <si>
    <t>Capacidade - execução</t>
  </si>
  <si>
    <t>ODS</t>
  </si>
  <si>
    <t>Outros planos</t>
  </si>
  <si>
    <t>Recurso orçamentário</t>
  </si>
  <si>
    <t xml:space="preserve">Elevar a </t>
  </si>
  <si>
    <t>Taxa de estudantes da graduação diplomados na duração padrão do curso</t>
  </si>
  <si>
    <t>Objetivo 1</t>
  </si>
  <si>
    <t>Orçamentário</t>
  </si>
  <si>
    <t xml:space="preserve">Manter a </t>
  </si>
  <si>
    <t>Objetivo 2</t>
  </si>
  <si>
    <t>PDTIC - Plano Diretor de Tecnologia da Informação e Comunicação</t>
  </si>
  <si>
    <t>Extraorçamentário</t>
  </si>
  <si>
    <t>Não se aplica</t>
  </si>
  <si>
    <t>Plano de Logística Sustentável</t>
  </si>
  <si>
    <t xml:space="preserve">Diminuir o </t>
  </si>
  <si>
    <t>Objetivo 5</t>
  </si>
  <si>
    <t>Outro(s)</t>
  </si>
  <si>
    <t xml:space="preserve">Manter o </t>
  </si>
  <si>
    <t>Objetivo 6</t>
  </si>
  <si>
    <t>Objetivo 7</t>
  </si>
  <si>
    <t>Objetivo 11</t>
  </si>
  <si>
    <t>Objetivo 12</t>
  </si>
  <si>
    <t>Taxa de oferta de disciplinas na modalidade EaD na graduação presencial conforme previsto em legislação</t>
  </si>
  <si>
    <t>Objetivo 13</t>
  </si>
  <si>
    <t>Objetivo 14</t>
  </si>
  <si>
    <t>Objetivo 15</t>
  </si>
  <si>
    <t>Objetivo 16</t>
  </si>
  <si>
    <t xml:space="preserve">Diminuir a </t>
  </si>
  <si>
    <t>Objetivo 17</t>
  </si>
  <si>
    <t xml:space="preserve">Elevar o </t>
  </si>
  <si>
    <t>Taxa de estudantes de graduação em regime presencial envolvidos em Extensão</t>
  </si>
  <si>
    <t>Taxa de egressos empregados em área de formação do curso de graduação</t>
  </si>
  <si>
    <t xml:space="preserve">Taxa de cursos de graduação com disciplinas de empreendedorismo </t>
  </si>
  <si>
    <t>Elevar a taxa de cursos de graduação com conceito ENADE igual ou superior a 4</t>
  </si>
  <si>
    <t>Manter a taxa de cursos de graduação com conceito ENADE igual ou superior a 4</t>
  </si>
  <si>
    <t>Elevar a taxa de cursos de graduação com conceito CPC igual ou superior a 4</t>
  </si>
  <si>
    <t>Manter a taxa de cursos de graduação com conceito CPC igual ou superior a 4</t>
  </si>
  <si>
    <t>Elevar o Índice Geral de Cursos (IGC) contínuo</t>
  </si>
  <si>
    <t>Manter o Índice Geral de Cursos (IGC) contínuo</t>
  </si>
  <si>
    <t xml:space="preserve">Elevar o Índice médio do conceito de curso na dimensão organização didático-pedagógica
</t>
  </si>
  <si>
    <t xml:space="preserve">Manter o Índice médio do conceito de curso na dimensão organização didático-pedagógica
</t>
  </si>
  <si>
    <t>Elevar o número de Regulamentações por meio de resoluções da área acadêmica no âmbito da Pró-Reitoria de Graduação</t>
  </si>
  <si>
    <t>Manter o número de Regulamentações por meio de resoluções da área acadêmica no âmbito da Pró-Reitoria de Graduação</t>
  </si>
  <si>
    <t>Elevar o número de Regulamentações por meio de resoluções da área administrativa no âmbito da Pró-Reitoria de Graduação</t>
  </si>
  <si>
    <t>Manter o número de Regulamentações por meio de resoluções da área administrativa no âmbito da Pró-Reitoria de Graduação</t>
  </si>
  <si>
    <t>Elevar o número de Regulamentações por meio de portarias no âmbito da Pró-Reitoria de Graduação</t>
  </si>
  <si>
    <t>Manter o número de Regulamentações por meio de portarias no âmbito da Pró-Reitoria de Graduação</t>
  </si>
  <si>
    <t>Elevar a Taxa de Cursos de Graduação com Projetos pedagógicos reformulados para a inserção da Extensão como componente curricular</t>
  </si>
  <si>
    <t>Manter a Taxa de Cursos de Graduação com Projetos pedagógicos reformulados para a inserção da Extensão como componente curricular</t>
  </si>
  <si>
    <t>Taxa de atendimento de ingressantes com deficiência - Intérpretes de Libras.</t>
  </si>
  <si>
    <t>Taxa de atendimento de ingressantes com deficiência - Bolsa Acessibilidade.</t>
  </si>
  <si>
    <t>Descrição da meta</t>
  </si>
  <si>
    <t>Unidade de medida</t>
  </si>
  <si>
    <t>Valor 2019</t>
  </si>
  <si>
    <r>
      <t xml:space="preserve">Realizado - 2022
</t>
    </r>
    <r>
      <rPr>
        <b/>
        <sz val="10"/>
        <color rgb="FFFF0000"/>
        <rFont val="Arial"/>
        <family val="2"/>
      </rPr>
      <t>(Valor da base de dados)</t>
    </r>
  </si>
  <si>
    <t>Fonte de recursos orçamentários</t>
  </si>
  <si>
    <t>Autoavaliação</t>
  </si>
  <si>
    <t>Vinculação com ODS - Objetivos do Desenvolvimento Sustentável</t>
  </si>
  <si>
    <t>Tipo</t>
  </si>
  <si>
    <t>Unidade responsável</t>
  </si>
  <si>
    <t xml:space="preserve">Validado </t>
  </si>
  <si>
    <t>(Obrigatório/Opcional)</t>
  </si>
  <si>
    <t>Índice de evasão na graduação</t>
  </si>
  <si>
    <t>Total de alunos evadidos no ano / Total de alunos matriculados no ano</t>
  </si>
  <si>
    <t>Diminuir o Índice de evasão nos cursos de graduação</t>
  </si>
  <si>
    <t>PNE - Plano Nacional de Educação, ENDES - Estratégia Nacional de Desenvolvimento Econômico e Social</t>
  </si>
  <si>
    <t>Índice de evasão de estudantes cotistas na graduação</t>
  </si>
  <si>
    <t>Total de alunos cotistas evadidos no ano / Total de alunos cotistas matriculados no ano</t>
  </si>
  <si>
    <t>Diminuir o Índice de evasão de estudantes cotistas na graduação</t>
  </si>
  <si>
    <t>Opcional</t>
  </si>
  <si>
    <t>Total de alunos retidos do ciclo atual / Total de alunos ingressantes do ciclo atual</t>
  </si>
  <si>
    <t>Diminuir o Índice de retenção na graduação</t>
  </si>
  <si>
    <t>Objetivo 4, 8 e 10</t>
  </si>
  <si>
    <t>Índice de retenção de estudantes cotistas na graduação
(Consolidado - PPI- escola pública, Renda até 1,5 SM - escola pública, PCD - escola pública)</t>
  </si>
  <si>
    <t>Total de alunos retidos cotistas do ciclo atual / Total de alunos ingressantes cotistas do ciclo atual</t>
  </si>
  <si>
    <t>Diminuir o Índice de retenção de estudantes cotistas</t>
  </si>
  <si>
    <t>GP15</t>
  </si>
  <si>
    <t>Diretriz 10 - Desenvolver ações de recomposição, ampliação, dimensionamento e reorganização do quadro permanente de pessoal e do quadro de trabalhadores terceirizados.</t>
  </si>
  <si>
    <t>Número de estagiários</t>
  </si>
  <si>
    <t>Número de estagiários contratados</t>
  </si>
  <si>
    <t>Manter o número de estagiários</t>
  </si>
  <si>
    <t>Estagiários</t>
  </si>
  <si>
    <t>O valor dever ser adequado às demandas</t>
  </si>
  <si>
    <t>Objetivo 4 e 8</t>
  </si>
  <si>
    <t>Opcional - eixo</t>
  </si>
  <si>
    <t>Fórmula de cálculo*</t>
  </si>
  <si>
    <t>Realizado - 2022</t>
  </si>
  <si>
    <t>Período de apuração dos dados</t>
  </si>
  <si>
    <r>
      <t>Outros planos</t>
    </r>
    <r>
      <rPr>
        <sz val="10"/>
        <color rgb="FFFF0000"/>
        <rFont val="Arial"/>
        <family val="2"/>
      </rPr>
      <t xml:space="preserve">
</t>
    </r>
  </si>
  <si>
    <t xml:space="preserve">[(total de alunos que concluíram o curso c no
período p)/(quantidade de alunos que
ingressaram no curso c no período p − d, sendo d a duração do curso em períodos)]  x 100 </t>
  </si>
  <si>
    <t>Elevar a Taxa de sucesso na graduação</t>
  </si>
  <si>
    <t>Período acadêmico 
2021/1 -2021/2</t>
  </si>
  <si>
    <t>Efeitos da pandemia de Covid-19</t>
  </si>
  <si>
    <t>Diante do cenário da Pandemia de Covid-19, houve uma queda substancial no número de ingressantes e concluintes. A situação econômica também impactou fortemente o retorno e a permanência dos estudantes na universidade.</t>
  </si>
  <si>
    <t>Foi criada uma Comissão Especial de Planejamento Acadêmico, para elaboração de estudos, avaliação e proposição de ações visando reduzir danos e prazos relativos ao Calendário Acadêmico da Graduação, e uma Comissão para elaboração de ações, visando à melhoria das taxas de ingresso e permanência desses estudantes.</t>
  </si>
  <si>
    <t>Quanto mais próximo de 100, melhor.</t>
  </si>
  <si>
    <t xml:space="preserve">Foi viabilizado o retorno das aulas presenciais, bem como o ajuste do calendário da graduação de forma a corrigir o descompasso do calendário acadêmico com o calendário civil. Ademais, foram implementadas ações como "Vem pra UFU" que visa apresentar os cursos que a universidade oferece aos estudantes do ensino médio. </t>
  </si>
  <si>
    <t>Diminuir o Índice de evasão de estudantes cotistas</t>
  </si>
  <si>
    <t>Índice de retenção de estudantes cotistas na graduação
(Consolidado - PPI- escola pública, Renda até 1,5 SM - escola pública, PCD - escola pública)</t>
  </si>
  <si>
    <t>Taxa de desempenho acadêmico na graduação</t>
  </si>
  <si>
    <t xml:space="preserve">(total de alunos matriculados que foram aprovados em todas as atividades curriculares/total geral de alunos matriculados)  x 100 </t>
  </si>
  <si>
    <t>Elevar a Taxa de desempenho acadêmico</t>
  </si>
  <si>
    <t>Quanto maior, melhor</t>
  </si>
  <si>
    <t xml:space="preserve">(N.º de estudantes do ciclo diplomados na duração padrão do curso no ano/Qtd.de estudantes ingressantes do ciclo) x 100 </t>
  </si>
  <si>
    <t>Elevar a Taxa de estudantes da graduação diplomados na duração padrão do curso</t>
  </si>
  <si>
    <t>Taxa de vagas ociosas nos cursos de graduação presenciais</t>
  </si>
  <si>
    <t>(Quantidade de vagas ociosas no ano) / (Quantidade de
vagas ofertadas (novas e ociosas) pelo curso no ano X a quantidade de anos do curso)</t>
  </si>
  <si>
    <t>Diminuir a Taxa de vagas ociosas na graduação</t>
  </si>
  <si>
    <t>Janeiro/2022 - Dezembro/2022</t>
  </si>
  <si>
    <t>Ações de Ingresso, tais como "UFU na Escola", Processo Seletivos Especiais de Ingresso.</t>
  </si>
  <si>
    <t>Quanto menor, melhor</t>
  </si>
  <si>
    <t>Cálculo MEC. 
Considerar a média dos conceitos dos cursos da unidade</t>
  </si>
  <si>
    <t>Elevar o Conceito ENADE médio</t>
  </si>
  <si>
    <t xml:space="preserve">Última edição publicada </t>
  </si>
  <si>
    <t>Recursos orçamentários</t>
  </si>
  <si>
    <t>A redução de fomento para programas de bolsas em geral e de recursos para formação continuada dos docentes e técnicos-administrativos em educação prejudicou a taxa de sucesso bem como a qualificação do egresso. Além disso há, sem dúvida, efeitos da pandemia e como ela foi enfrentada em nossa região.</t>
  </si>
  <si>
    <t xml:space="preserve">(N.º de cursos de graduação com conceito ENADE igual ou superior a 4/Total de cursos de graduação da UFU)  x 100 </t>
  </si>
  <si>
    <t>Houve uma melhoria no indicador, mas não o suficiente para atingir a meta. A redução de fomento para programas de bolsas em geral e de recursos para formação continuada dos docentes e técnicos-administrativos em educação prejudicou a taxa de sucesso bem como a qualificação do egresso. Há de se considerar também os efeitos da pandemia na região.</t>
  </si>
  <si>
    <t>Objetivo 1, 2, 3, 4, 5, 8, 9, 10, 12, 13, 15, 16, 17</t>
  </si>
  <si>
    <t>Elevar o Conceito CPC médio</t>
  </si>
  <si>
    <t>Conceito</t>
  </si>
  <si>
    <t xml:space="preserve">(N.º de cursos de graduação com CPC igual ou superior a 4/Total de cursos de graduação da UFU)  x 100 </t>
  </si>
  <si>
    <t>Observa-se uma constante melhoria na qualificação do corpo docente e dos técnicos-administrativos em educação da UFU que reflete no CPC.</t>
  </si>
  <si>
    <t>Cálculo MEC</t>
  </si>
  <si>
    <t>Esforços na melhoria dos cursos de graduação e de pós-graduação, principalmente na qualificação de pessoal</t>
  </si>
  <si>
    <t xml:space="preserve">Índice médio do conceito de curso na dimensão organização didático-pedagógica
</t>
  </si>
  <si>
    <t>(Somatória dos conceitos dos cursos de graduação na dimensão organização didático-pedagógica / Somatória dos cursos de graduação)</t>
  </si>
  <si>
    <t>Manter o Índice médio do conceito de curso na dimensão organização didático-pedagógica</t>
  </si>
  <si>
    <t>(n.º de projetos pedagógicos revisados / n.º de projetos pedagógicos a revisar) x 100</t>
  </si>
  <si>
    <t>Elevar a Taxa de projetos pedagógicos revisados</t>
  </si>
  <si>
    <t>Legislações externas</t>
  </si>
  <si>
    <t>Considerando as discussões em torno da Resolução CNE/CP 02/2019 para reformulação das licenciaturas, o Congrad aprovou a Resolução Nº49/2022, concentrando os esforços na reformulação dos bacharelados. A DIPED/DIREN analisou e acompanhou 19 Projetos Pedagógicos de Cursos de Graduação, que foram aprovados no âmbito do Conselho de Graduação.</t>
  </si>
  <si>
    <t>Previsão de análise e acompanhamento dos Projetos Pedagógicos de Cursos de Graduação – Grau bacharelado, ainda não aprovados no âmbito do Conselho de Graduação - CONGRAD</t>
  </si>
  <si>
    <t>Foram realizadas as seguintes ações, no sentido de atingimento da meta proposta: atualização do guia de Elaboração de Projetos Pedagógicos dos Cursos de Graduação da UFU; elaboração de material e documentos instrucionais sobre os processos de reformulação de PPC; atendimentos e reuniões com Coordenadores, NDE’s e professores.</t>
  </si>
  <si>
    <t>Taxa de mobilidade nacional nos cursos de graduação*</t>
  </si>
  <si>
    <t>N.º de estudantes de graduação em ações de mobilidade nacional</t>
  </si>
  <si>
    <t>Elevar a Taxa de mobilidade nacional nos cursos de graduação</t>
  </si>
  <si>
    <t>Estudantes</t>
  </si>
  <si>
    <t>-</t>
  </si>
  <si>
    <t xml:space="preserve">(Total de estudantes de graduação participantes de Programa de Iniciação Científica ou Tecnológica/Total de estudantes matriculados nos cursos de graduação) x 100 </t>
  </si>
  <si>
    <t>Novembro/2021 - Outubro/2022</t>
  </si>
  <si>
    <t xml:space="preserve">(Total de cursos de graduação com pelo menos uma disciplina com conteúdo relacionado a emprendedorismo/Total de cursos de graduação da UFU) x 100 </t>
  </si>
  <si>
    <t xml:space="preserve">Elevar a Taxa de cursos de graduação com disciplinas de empreendedorismo </t>
  </si>
  <si>
    <t>Percentual</t>
  </si>
  <si>
    <t>Atos normativos internos</t>
  </si>
  <si>
    <t>Não há legislação federal que determine aos cursos de graduação a obrigatoriedade da inclusão da disciplina de empreendedorismo em seus currículos, com exceção das Diretrizes Nacionais Curriculares de algumas áreas, que determinam ou recomendam a sua inclusão.</t>
  </si>
  <si>
    <t>Para o atingimento da meta prevista a inclusão da disciplina de empreendedorismo nos currículos dos cursos de graduação da UFU precisa ser regulamentada nos Conselhos Superiores.</t>
  </si>
  <si>
    <t xml:space="preserve">
Os cursos adotaram estratégias particulares para o cumprimento da meta de incluir a disciplina de empreendedorismo em seus currículos.</t>
  </si>
  <si>
    <t xml:space="preserve">(Total de cursos de graduação com pelo menos uma disciplina ou conteúdo concernentes à Educação das Relações Étnico-raciais e Histórias e Culturas Afro-Brasileira, Africana e Indígena/Total de cursos de graduação da UFU)  x 100 </t>
  </si>
  <si>
    <t>Elevar a Taxa de cursos de graduação com uma disciplina ou conteúdo e atividade curricular concernentes à Educação das Relações Étnico-raciais e Histórias e Culturas Afro-Brasileira, Africana e Indígena</t>
  </si>
  <si>
    <t xml:space="preserve"> Os cursos de graduação da UFU incluíram em seus currículos conteúdos concernentes à Educação das Relações Étnico-raciais e Histórias e Culturas Afro-Brasileira, Africana e Indígena</t>
  </si>
  <si>
    <t xml:space="preserve">Todos os cursos de graduação da UFU atenderam à legislação federal e normativas institucionais de inclusão conteúdos concernentes à Educação das Relações Étnico-raciais e Histórias e Culturas Afro-Brasileira, Africana e Indígena em seus currículos.
</t>
  </si>
  <si>
    <t xml:space="preserve">(Total de cursos de graduação com pelo menos uma disciplina com conteúdo relacionado a sustentabilidade/Total de cursos de graduação da UFU)  x 100 </t>
  </si>
  <si>
    <t>Elevar a Taxa de cursos de graduação com disciplinas de sustentabilidade</t>
  </si>
  <si>
    <t xml:space="preserve">Todos os cursos de graduação da UFU atenderam à legislação federal e normativas institucionais de inclusão conteúdos concernentes à Educação Ambiental em seus currículos.
</t>
  </si>
  <si>
    <t>(Nº de cursos de graduação com Extensão nos currículos regulamentada/ nº total de cursos de graduação) x 100</t>
  </si>
  <si>
    <t>(soma de ingressantes com deficiência atendidos com monitoria / Total de alunos com deficiência que solicitam a monitoria) x 100</t>
  </si>
  <si>
    <t>Elevar a Taxa de atendimento de ingressantes com deficiência - Monitoria</t>
  </si>
  <si>
    <t>Foram destinadas mais verbas e também empenho junto às coordenações de curso para sinalizarem os estudante que precisam do atendimento.</t>
  </si>
  <si>
    <t>O valor deve ser adequado às demandas</t>
  </si>
  <si>
    <t>Objetivo 4 e 16</t>
  </si>
  <si>
    <t>(soma de alunos com deficiência auditiva bilateral atendidos por Intérpretes de Libras em sala de aula no semestre / Total de estudantes com deficiência auditiva bilateral matriculados no semestre) x 100</t>
  </si>
  <si>
    <t>Elevar a Taxa de atendimento de ingressantes com deficiência - Intérpretes de Libras.</t>
  </si>
  <si>
    <t>(soma de estudantes com deficiência atendidos com Bolsa Acessibilidade no semestre/ Total de estudantes com deficiência matriculados no semestre) x 100</t>
  </si>
  <si>
    <t>Elevar a Taxa de atendimento de ingressantes com deficiência - Bolsa Acessibilidade.</t>
  </si>
  <si>
    <t>Publicidade desta bolsa e da visibilidade dos estudantes com deficiência na UFU. É necessário maior destinação de verbas, editias e estudos sócio-economômicos para disponibilizar mais acesso às bolsas para os estudantes com deficiência.</t>
  </si>
  <si>
    <t>Soma do número de cursos de graduação que iniciaram as suas atividades (presencial e/ou EAD)</t>
  </si>
  <si>
    <t>Elevar o número de cursos de graduação presencial e EAD</t>
  </si>
  <si>
    <t xml:space="preserve">Cursos Novos </t>
  </si>
  <si>
    <t>Não foram criados novos Cursos de Graduação (presencial e/ou EAD) na Universidade.</t>
  </si>
  <si>
    <t>Soma do número de novas vagas em cursos de graduação presencial já existentes</t>
  </si>
  <si>
    <t>Elevar o número de vagas em cursos de graduação presencial  já existentes</t>
  </si>
  <si>
    <t xml:space="preserve">Vagas Novas </t>
  </si>
  <si>
    <t>Não havia, para 2022, previsão de aumento de vagas em cursos de graduação, porém, o Curso de Biomedicina apresentou proposta de aumento de vagas de 25 para 40 vagas, que foi aprovada pelo Conselho Universitário.</t>
  </si>
  <si>
    <t>* Todos os indicadores são calculados considerando somentes os cursos de graduação presenciais</t>
  </si>
  <si>
    <t xml:space="preserve">Instruções </t>
  </si>
  <si>
    <t xml:space="preserve">Selecione o eixo temático </t>
  </si>
  <si>
    <t xml:space="preserve">Selecione o indicador </t>
  </si>
  <si>
    <t>Faça a consolidação dos dados de todas as unidades para cada indicador (exemplo: média, soma, percentual)</t>
  </si>
  <si>
    <t>Avalie o resultado de cada indicador e insira o valor final que será utilizado como "realizado" na coluna "Realizado 2022" da aba "Extensão e Cultura"</t>
  </si>
  <si>
    <t>Atenção:</t>
  </si>
  <si>
    <t xml:space="preserve">As unidades FACED, FACES, FAMEV, FAUED, ICIAG E IQUFU não enviaram o monitoramento anual e portanto não constam na base abaixo. </t>
  </si>
  <si>
    <t>Os dados das unidades que não responderam deverão ser levantados pelo eixo.</t>
  </si>
  <si>
    <t>Ressaltamos que as informações que estão faltando afetam o resultado do valor realizado final</t>
  </si>
  <si>
    <t>EIXO</t>
  </si>
  <si>
    <t>UNIDADE ACADÊMICA</t>
  </si>
  <si>
    <r>
      <t xml:space="preserve">Indicador </t>
    </r>
    <r>
      <rPr>
        <b/>
        <sz val="11"/>
        <color rgb="FFFF0000"/>
        <rFont val="Calibri"/>
        <family val="2"/>
        <scheme val="minor"/>
      </rPr>
      <t>*</t>
    </r>
  </si>
  <si>
    <t>Justificativa do realizado</t>
  </si>
  <si>
    <t xml:space="preserve">Observação </t>
  </si>
  <si>
    <t>GRADUAÇÃO</t>
  </si>
  <si>
    <t>Controle interno da coordenação</t>
  </si>
  <si>
    <t>11a. Elevar a taxa de estudantes de graduação participantes de programas de iniciação científica ou tecnológica</t>
  </si>
  <si>
    <t>14a. Elevar a taxa de cursos de graduação com uma disciplina ou conteúdo e atividade curricular concernentes à Educação das Relações Étnico-raciais e Histórias e Culturas Afro-Brasileira, Africana e Indígena</t>
  </si>
  <si>
    <t xml:space="preserve">[(Total de cursos de graduação com pelo menos uma disciplina com conteúdo relacionado a emprendedorismo/Total de cursos de graduação da UFU)]  x 100 </t>
  </si>
  <si>
    <t>15b. Manter a taxa de cursos de graduação com disciplinas de empreendedorismo</t>
  </si>
  <si>
    <t>Cursos</t>
  </si>
  <si>
    <t xml:space="preserve">[(Total de cursos de graduação com pelo menos uma disciplina com conteúdo relacionado a sustentabilidade/Total de cursos de graduação da UFU)]  x 100 </t>
  </si>
  <si>
    <t>16b. Manter a taxa de cursos de graduação com disciplinas de sustentabilidade</t>
  </si>
  <si>
    <t>PÓS-PESQUISA</t>
  </si>
  <si>
    <r>
      <t xml:space="preserve">Taxa de teses e dissertações dos PPGs com impacto econômico, social e ambiental
</t>
    </r>
    <r>
      <rPr>
        <sz val="10"/>
        <rFont val="Calibri"/>
        <family val="2"/>
        <scheme val="minor"/>
      </rPr>
      <t>* Os critérios relativos ao impacto devem estar vinculados aos objetivos ODS. Sugere-se que sejam atendidos o ODS 4 (Educação de qualidade) e mais um dos demais ODS. Caso a unidade não possua o valor de referência de 2019, o mesmo não precisa ser informado. No entanto, sugere-se que a partir de 2022 esse item seja avaliado.</t>
    </r>
  </si>
  <si>
    <t>(Total de Teses e Dissertações dos PPGs com Impacto Econômico, Social e Ambiental /Total de Teses e Dissertações por ano defendidas) x 100</t>
  </si>
  <si>
    <t>Unidade acadêmica</t>
  </si>
  <si>
    <t>Quanto mais próximo de 100%, melhor</t>
  </si>
  <si>
    <t>5a Elevar a Taxa de teses e dissertações dos PPGs com impacto econômico, social e ambiental</t>
  </si>
  <si>
    <t xml:space="preserve">Não havia realizado planejamento desse indicador, contudo no acompanhamento do indicador inseriu  valor realizado para 2022. </t>
  </si>
  <si>
    <r>
      <t xml:space="preserve">Taxa de produção científica qualificada como A4 ou superior nos PPGs-UFU
</t>
    </r>
    <r>
      <rPr>
        <sz val="10"/>
        <rFont val="Calibri"/>
        <family val="2"/>
        <scheme val="minor"/>
      </rPr>
      <t xml:space="preserve">
* O valor de referência 2019 não precisa ser informado, em virtude da alteração da classificação. O planejamento 2022-2027 deverá considerar a nova classificação A4, conforme orientações da PROPP.</t>
    </r>
  </si>
  <si>
    <r>
      <t xml:space="preserve">(Total de produções qualificadas como A4 ou superior nos PPGs-UFU/Total de produções qualificadas) x 100 
</t>
    </r>
    <r>
      <rPr>
        <sz val="10"/>
        <rFont val="Calibri"/>
        <family val="2"/>
        <scheme val="minor"/>
      </rPr>
      <t>* podem ser consideradas todas as produções vinculadas ao programa, incluindo as produções de egressos e técnicos administrativos</t>
    </r>
  </si>
  <si>
    <t>6a Elevar a Taxa de produção científica qualificada como A4 ou superior nos PPGs-UFU</t>
  </si>
  <si>
    <t>Taxa de produção científica com co-autoria com pesquisadores estrangeiros</t>
  </si>
  <si>
    <t xml:space="preserve">(Total de produções com autoria estrangeira)/(Total de produções)  x 100 </t>
  </si>
  <si>
    <t>7a Elevar a Taxa de produção científica com co-autoria com pesquisadores estrangeiros</t>
  </si>
  <si>
    <t>Projetos de pesquisa em execução</t>
  </si>
  <si>
    <t>N.º de projetos de pesquisa em execução</t>
  </si>
  <si>
    <t>9a Elevar o número de Projetos de pesquisa em execução</t>
  </si>
  <si>
    <t>Projetos</t>
  </si>
  <si>
    <t xml:space="preserve">Projetos de pesquisa concluídos </t>
  </si>
  <si>
    <t>N.º de projetos de pesquisa concluídos</t>
  </si>
  <si>
    <t xml:space="preserve">10a Elevar o número de Projetos de pesquisa concluídos </t>
  </si>
  <si>
    <t>Número de  laboratórios de pesquisa multiusuários (com agendamento para comunidade)</t>
  </si>
  <si>
    <t>Soma do número de  laboratórios de pesquisa multiusuários (com agendamento para comunidade)</t>
  </si>
  <si>
    <t>11a Elevar o número de Número de  laboratórios de pesquisa multiusuários (com agendamento para comunidade)</t>
  </si>
  <si>
    <t>Laboratórios</t>
  </si>
  <si>
    <t>Projetos de pesquisa de iniciação científica com fomento e sem bolsa</t>
  </si>
  <si>
    <t>N.º de Projetos de pesquisa de iniciação científica com fomento e sem bolsa</t>
  </si>
  <si>
    <t>12b Manter o número de Projetos de pesquisa de iniciação científica com fomento e sem bolsa</t>
  </si>
  <si>
    <t>Projetos de pesquisa de iniciação científica sem fomento e com bolsa</t>
  </si>
  <si>
    <t>N.º de Projetos de pesquisa de iniciação científica sem fomento e com bolsa</t>
  </si>
  <si>
    <t>13a Elevar o número de Projetos de pesquisa de iniciação científica sem fomento e com bolsa</t>
  </si>
  <si>
    <t>Projetos de pesquisa de iniciação científica com fomento e bolsa</t>
  </si>
  <si>
    <t>N.º de projetos de pesquisa de iniciação científica com fomento e bolsa</t>
  </si>
  <si>
    <t>14b Manter o número de Projetos de pesquisa de iniciação científica com fomento e bolsa</t>
  </si>
  <si>
    <t>EXTENSÃO E CULTURA</t>
  </si>
  <si>
    <t>Taxa de cursos que reconhecem, na forma de Atividades complementares, a participação de estudantes da graduação em ações de cultura</t>
  </si>
  <si>
    <t>(Nº de cursos de graduação que reconhecem na forma de Atividades Complementares, ações de cultura na integralização curricular / Nº total de cursos) x 100</t>
  </si>
  <si>
    <t>Unidades Acadêmicas</t>
  </si>
  <si>
    <t>4b. Manter a Taxa de cursos que reconhecem, na forma de Atividades complementares, a participação de estudantes da graduação em ações de cultura</t>
  </si>
  <si>
    <t>INTERNACIONALIZAÇÃO</t>
  </si>
  <si>
    <t>Estudantes da gradução participantes de ações de mobilidade internacional (alunos recebidos)</t>
  </si>
  <si>
    <t>N.º de estudantes de graduação em ações de mobilidade internacional (alunos recebidos)</t>
  </si>
  <si>
    <t xml:space="preserve">Unidade
</t>
  </si>
  <si>
    <t>1b. Manter o número de estudantes da gradução participantes de ações de mobilidade internacional (alunos recebidos)</t>
  </si>
  <si>
    <t>Estudantes da gradução participantes de ações de mobilidade internacional (alunos enviados)</t>
  </si>
  <si>
    <t>N.º de estudantes de graduação em ações de mobilidade internacional (alunos enviados)</t>
  </si>
  <si>
    <t>2b. Manter o número de Estudantes da gradução participantes de ações de mobilidade internacional (alunos enviados)</t>
  </si>
  <si>
    <t>Estudantes de graduação estrangeiros recebidos para conclusão plena do curso (exemplos: PEC-G + Timor Leste)</t>
  </si>
  <si>
    <t>Soma do número de estudantes de graduação recebidos  para conclusão plena do curso (exemplos: PEC-G + Timor Leste)</t>
  </si>
  <si>
    <t>3b. Manter o número de Estudantes de graduação estrangeiros recebidos para conclusão plena do curso (exemplos: PEC-G + Timor Leste)</t>
  </si>
  <si>
    <t>Estudantes de pós-graduação stricto sensu participantes de ações de mobilidade internacional (alunos recebidos)</t>
  </si>
  <si>
    <t>N.º de estudantes de pós-graduação stricto sensu em ações de mobilidade internacional (alunos recebidos)</t>
  </si>
  <si>
    <t>4b. Manter o número de estudantes de pós-graduação stricto sensu participantes de ações de mobilidade internacional (alunos recebidos)</t>
  </si>
  <si>
    <t>Estudantes de pós-graduação stricto sensu participantes de ações de mobilidade internacional (alunos enviados - exemplo: Doutorado-Sanduíche)</t>
  </si>
  <si>
    <t>N.º de estudantes de pós-graduação stricto sensu em ações de mobilidade internacional (alunos enviados)</t>
  </si>
  <si>
    <t>5a. Elevar o número de Estudantes de pós-graduação stricto sensu participantes de ações de mobilidade internacional (alunos enviados - exemplo: Doutorado-Sanduíche)</t>
  </si>
  <si>
    <t>Estudantes de pós-graduação stricto sensu estrangeiros recebidos para conclusão plena do curso (exemplos: PEC-PG + OEA + PROAFRI)</t>
  </si>
  <si>
    <t>Soma do número de estudantes de pós-graduação stricto sensu estrangeiros recebidos para conclusão plena do curso (exemplos: PEC-PG + OEA + PROAFRI)</t>
  </si>
  <si>
    <t>6a. Elevar o número de Estudantes de pós-graduação stricto sensu estrangeiros recebidos para conclusão plena do curso (exemplos: PEC-PG + OEA + PROAFRI)</t>
  </si>
  <si>
    <t xml:space="preserve">A discente ingressante na modalidade OEA desistiu do curso no primeiro mês de aula </t>
  </si>
  <si>
    <t>Taxa de colaboração internacional em artigos científicos</t>
  </si>
  <si>
    <t xml:space="preserve">[(n.º de artigos com colaboração internacional /nº de artigos publicados)] x 100	</t>
  </si>
  <si>
    <t xml:space="preserve">Unidades acadêmicas (verificar a base de dados - Sucupira, Scopus, Web of Science, etc.)
</t>
  </si>
  <si>
    <t>7a. Elevar a Taxa de colaboração internacional em artigos científicos</t>
  </si>
  <si>
    <t>Taxa de participação de pesquisadores em missões no exterior (exemplo: PRINT-UFU)</t>
  </si>
  <si>
    <t>[(n.º de pesquisadores participantes de missão no exterior no ano)/(n.º de pesquisadores participantes de missão no exterior no ano anterior) - 1] x 100</t>
  </si>
  <si>
    <t xml:space="preserve">Quanto maior, melhor </t>
  </si>
  <si>
    <t>Unidade</t>
  </si>
  <si>
    <t>8b. Manter a Taxa de participação de pesquisadores em missões no exterior (exemplo: PRINT-UFU)</t>
  </si>
  <si>
    <t>11b. Manter a taxa de estudantes de graduação participantes de programas de iniciação científica ou tecnológica</t>
  </si>
  <si>
    <t>Insulficiência de bolsas</t>
  </si>
  <si>
    <t>Dados em levantamento</t>
  </si>
  <si>
    <t>9b Manter o número de Projetos de pesquisa em execução</t>
  </si>
  <si>
    <t>12a Elevar o número de Projetos de pesquisa de iniciação científica com fomento e sem bolsa</t>
  </si>
  <si>
    <t>14a Elevar o número de Projetos de pesquisa de iniciação científica com fomento e bolsa</t>
  </si>
  <si>
    <t>2a. Elevar o número de Estudantes da gradução participantes de ações de mobilidade internacional (alunos enviados)</t>
  </si>
  <si>
    <t>Insuficiência de bolsas.</t>
  </si>
  <si>
    <t>8a. Elevar a Taxa de participação de pesquisadores em missões no exterior (exemplo: PRINT-UFU)</t>
  </si>
  <si>
    <t>(Total de estudantes de graduação participantes de Programa de Iniciação Científica ou Tecnológica/Total de estudantes matriculados nos cursos de graduação) x 100</t>
  </si>
  <si>
    <t>Conforme resultados de editais Prograd, 7 (sete) alunos obtiveram aprovação em IC. Estimularemos maior participação em editais futuros</t>
  </si>
  <si>
    <t>(Total de cursos de graduação com pelo menos uma disciplina ou conteúdo concernentes à Educação das Relações Étnico-raciais e Histórias e Culturas Afro-Brasileira, Africana e Indígena/Total de cursos de graduação da UFU)  x 100</t>
  </si>
  <si>
    <r>
      <t>14</t>
    </r>
    <r>
      <rPr>
        <vertAlign val="superscript"/>
        <sz val="11"/>
        <color rgb="FF000000"/>
        <rFont val="Calibri"/>
        <family val="2"/>
      </rPr>
      <t>a</t>
    </r>
    <r>
      <rPr>
        <sz val="11"/>
        <color theme="1"/>
        <rFont val="Calibri"/>
        <family val="2"/>
        <scheme val="minor"/>
      </rPr>
      <t xml:space="preserve"> Elevar taxa de cursos de graduação com uma disciplina ou conteúdo e atividade curricular concernentes à Educação das Relações Étnico-raciais e Histórias e Culturas Afro-Brasileira, Africana e Indígena</t>
    </r>
  </si>
  <si>
    <t>Novo PPC devidamente aprovado, contendo disciplinas como Políticas Públicas e Direito Antidiscriminatório (optativa) e Direito das Relações étncio-raciais (obrigatória)</t>
  </si>
  <si>
    <t>[(Total de cursos de graduação com pelo menos uma disciplina com conteúdo relacionado a emprendedorismo/Total de cursos de graduação da UFU)]  x 100</t>
  </si>
  <si>
    <r>
      <t>15</t>
    </r>
    <r>
      <rPr>
        <vertAlign val="superscript"/>
        <sz val="11"/>
        <color rgb="FF000000"/>
        <rFont val="Calibri"/>
        <family val="2"/>
      </rPr>
      <t>a</t>
    </r>
    <r>
      <rPr>
        <sz val="11"/>
        <color theme="1"/>
        <rFont val="Calibri"/>
        <family val="2"/>
        <scheme val="minor"/>
      </rPr>
      <t xml:space="preserve"> Elevar taxa de cursos de graduação com disciplinas de empreendedorismo</t>
    </r>
  </si>
  <si>
    <t>Solicitamos à FAGEN uma parceria para oferta da disciplina, porém não havia docentes disponíveis</t>
  </si>
  <si>
    <t>[(Total de cursos de graduação com pelo menos uma disciplina com conteúdo relacionado a sustentabilidade/Total de cursos de graduação da UFU)]  x 100</t>
  </si>
  <si>
    <r>
      <t>16</t>
    </r>
    <r>
      <rPr>
        <vertAlign val="superscript"/>
        <sz val="11"/>
        <color rgb="FF000000"/>
        <rFont val="Calibri"/>
        <family val="2"/>
      </rPr>
      <t>a</t>
    </r>
    <r>
      <rPr>
        <sz val="11"/>
        <color theme="1"/>
        <rFont val="Calibri"/>
        <family val="2"/>
        <scheme val="minor"/>
      </rPr>
      <t xml:space="preserve"> Elevar taxa de cursos de graduação com disciplinas de sustentabilidade</t>
    </r>
  </si>
  <si>
    <t>Novo PPC devidamente aprovado, contendo disciplina de Direito Ambiental como obrigatória (era optativa)</t>
  </si>
  <si>
    <r>
      <t xml:space="preserve">Taxa de teses e dissertações dos PPGs com impacto econômico, social e ambiental
</t>
    </r>
    <r>
      <rPr>
        <sz val="10"/>
        <color rgb="FF000000"/>
        <rFont val="Calibri"/>
        <family val="2"/>
      </rPr>
      <t>* Os critérios relativos ao impacto devem estar vinculados aos objetivos ODS. Sugere-se que sejam atendidos o ODS 4 (Educação de qualidade) e mais um dos demais ODS. Caso a unidade não possua o valor de referência de 2019, o mesmo não precisa ser informado. No entanto, sugere-se que a partir de 2022 esse item seja avaliado.</t>
    </r>
  </si>
  <si>
    <r>
      <t xml:space="preserve">Taxa de produção científica qualificada como A4 ou superior nos PPGs-UFU
</t>
    </r>
    <r>
      <rPr>
        <sz val="10"/>
        <color rgb="FF000000"/>
        <rFont val="Calibri"/>
        <family val="2"/>
      </rPr>
      <t>* O valor de referência 2019 não precisa ser informado, em virtude da alteração da classificação. O planejamento 2022-2027 deverá considerar a nova classificação A4, conforme orientações da PROPP.</t>
    </r>
  </si>
  <si>
    <r>
      <t xml:space="preserve">(Total de produções qualificadas como A4 ou superior nos PPGs-UFU/Total de produções qualificadas) x 100
</t>
    </r>
    <r>
      <rPr>
        <sz val="10"/>
        <color rgb="FF000000"/>
        <rFont val="Calibri"/>
        <family val="2"/>
      </rPr>
      <t>* podem ser consideradas todas as produções vinculadas ao programa, incluindo as produções de egressos e técnicos administrativos</t>
    </r>
  </si>
  <si>
    <r>
      <t>7</t>
    </r>
    <r>
      <rPr>
        <vertAlign val="superscript"/>
        <sz val="12"/>
        <color rgb="FF000000"/>
        <rFont val="Calibri"/>
        <family val="2"/>
      </rPr>
      <t>a</t>
    </r>
    <r>
      <rPr>
        <sz val="12"/>
        <color rgb="FF000000"/>
        <rFont val="Calibri"/>
        <family val="2"/>
      </rPr>
      <t xml:space="preserve"> Elevar a Taxa de produção científica qualificada como A4 ou superior nos PPGs-UFU</t>
    </r>
  </si>
  <si>
    <t>(Total de produções com autoria estrangeira)/(Total de produções)  x 100</t>
  </si>
  <si>
    <r>
      <t>8</t>
    </r>
    <r>
      <rPr>
        <vertAlign val="superscript"/>
        <sz val="11"/>
        <color rgb="FF000000"/>
        <rFont val="Calibri"/>
        <family val="2"/>
      </rPr>
      <t>a</t>
    </r>
    <r>
      <rPr>
        <sz val="11"/>
        <color theme="1"/>
        <rFont val="Calibri"/>
        <family val="2"/>
        <scheme val="minor"/>
      </rPr>
      <t xml:space="preserve"> Elevar taxa de produção científica com co-autoria com pesquisadores estrangeiros</t>
    </r>
  </si>
  <si>
    <t>10 Elevar n.º de projetos de pesquisa em execução</t>
  </si>
  <si>
    <t>Projetos anteriores que continuam em andamento e novos justificam o incremento.</t>
  </si>
  <si>
    <t>Projetos de pesquisa concluídos</t>
  </si>
  <si>
    <t>11 Elevar n.º de projetos de pesquisa concluídos</t>
  </si>
  <si>
    <t>Os projetos continuam em desenvolvimento, mas ainda não foram concluídos. Números se refletem no campo 16.</t>
  </si>
  <si>
    <t>12 Manter o número de Número de  laboratórios de pesquisa multiusuários (com agendamento para comunidade)</t>
  </si>
  <si>
    <t>Não se aplica. A Faculdade de Direito não dispõe destes dados. Não lhe compete o registro de IC</t>
  </si>
  <si>
    <r>
      <t>4</t>
    </r>
    <r>
      <rPr>
        <vertAlign val="superscript"/>
        <sz val="11"/>
        <color rgb="FF000000"/>
        <rFont val="Calibri"/>
        <family val="2"/>
      </rPr>
      <t>a</t>
    </r>
    <r>
      <rPr>
        <sz val="11"/>
        <color theme="1"/>
        <rFont val="Calibri"/>
        <family val="2"/>
        <scheme val="minor"/>
      </rPr>
      <t xml:space="preserve"> Manter a Taxa de cursos que reconhecem, na forma de Atividades complementares, a participação de estudantes da graduação em ações de cultura</t>
    </r>
  </si>
  <si>
    <t>Conforme tabela da RESOLUÇÃO COLCODIR Nº 4, DE 02 DE JUNHO DE 2022
Dispõe sobre as atividades complementares no
Curso de Graduação em Direito</t>
  </si>
  <si>
    <r>
      <t>1</t>
    </r>
    <r>
      <rPr>
        <vertAlign val="superscript"/>
        <sz val="11"/>
        <color rgb="FF000000"/>
        <rFont val="Calibri"/>
        <family val="2"/>
      </rPr>
      <t>a</t>
    </r>
    <r>
      <rPr>
        <sz val="11"/>
        <color theme="1"/>
        <rFont val="Calibri"/>
        <family val="2"/>
        <scheme val="minor"/>
      </rPr>
      <t xml:space="preserve"> Elevar o n.º de estudantes de graduação em ações de mobilidade internacional (alunos recebidos)</t>
    </r>
  </si>
  <si>
    <t xml:space="preserve">Não houve inscritos para a FADIR </t>
  </si>
  <si>
    <t>2a. Elevar o número de Estudantes da graduação participantes de ações de mobilidade internacional (alunos enviados)</t>
  </si>
  <si>
    <t>Ampliação do interesse pela mobilidade</t>
  </si>
  <si>
    <t>3a. Elevar o número de Estudantes de graduação estrangeiros recebidos para conclusão plena do curso (exemplos: PEC-G + Timor Leste)</t>
  </si>
  <si>
    <t>4a. Elevar o número de estudantes de pós-graduação stricto sensu participantes de ações de mobilidade internacional (alunos recebidos)</t>
  </si>
  <si>
    <t>Houve corte de bolsas e havia exigência deste requisito para alunos recebidos</t>
  </si>
  <si>
    <t>[(n.º de artigos com colaboração internacional /nº de artigos publicados)] x 100</t>
  </si>
  <si>
    <t>Unidades acadêmicas (verificar a base de dados - Sucupira, Scopus, Web of Science, etc.)</t>
  </si>
  <si>
    <t>Não dispomos das informações, essa coleta específica só acontecerá no início do ano que no Coleta CAPES (ano base 2021)</t>
  </si>
  <si>
    <t>3/51 docentes participaram de missões no exterior</t>
  </si>
  <si>
    <t xml:space="preserve">11a. Elevar a taxa de estudantes de graduação participantes de programas de iniciação científica ou tecnológica
</t>
  </si>
  <si>
    <t>Nenhum aluno se interessou pelos editais de Iniciação Científica publicados, no curso de Administração Pública.</t>
  </si>
  <si>
    <t>O curso de Administração inseriu o conteudo na disciplina de Organização e Sociedade</t>
  </si>
  <si>
    <t xml:space="preserve">Empreendedorismo e Geração de Ideias; Plano de Negocios </t>
  </si>
  <si>
    <t>2 componentes curriculares obrigatórios e 1 componente optativo</t>
  </si>
  <si>
    <t>Logística e Cadeia de Suprimentos; Gestão Ambiental; Gestão Socioambiental e Sustentabilidade</t>
  </si>
  <si>
    <t>7b Manter a Taxa de produção científica com co-autoria com pesquisadores estrangeiros</t>
  </si>
  <si>
    <t xml:space="preserve">10b Manter o número de Projetos de pesquisa concluídos </t>
  </si>
  <si>
    <t>13b Manter o número de Projetos de pesquisa de iniciação científica sem fomento e com bolsa</t>
  </si>
  <si>
    <t>4a. Elevar a Taxa de cursos que reconhecem, na forma de Atividades complementares, a participação de estudantes da graduação em ações de cultura</t>
  </si>
  <si>
    <t xml:space="preserve">Matriculados na graduação que participam nas empresas juniores (EJs), times de empreendedorismo social  e nas organizações sociais de empreendedorismo </t>
  </si>
  <si>
    <t xml:space="preserve">Soma do número de matriculados na graduação que participam nas empresas juniores (Ejs), times de empreendedorismo social  e nas organizações sociais de empreendedorismo </t>
  </si>
  <si>
    <t>PROEXC/Unidades Acadêmicas e Especiais</t>
  </si>
  <si>
    <t xml:space="preserve">5a. Elevar o número de Matriculados na graduação que participam nas empresas juniores (EJs), times de empreendedorismo social  e nas organizações sociais de empreendedorismo </t>
  </si>
  <si>
    <t>Matriculados</t>
  </si>
  <si>
    <t>Taxa das Unidades Acadêmicas/Especiais com aprovação dos Plano de Extensão das Unidades</t>
  </si>
  <si>
    <t>(Nº de unidades com os Plano de Extensão regulamentados/ nº total de unidades acadêmicas e especiais</t>
  </si>
  <si>
    <t>6a.  Elevar o número de planos de extensão aprovados</t>
  </si>
  <si>
    <t>Corpos artísticos ligados à Universidade</t>
  </si>
  <si>
    <t>Número de corpos artísticos da Instituição</t>
  </si>
  <si>
    <t>Corpos artísticos</t>
  </si>
  <si>
    <t>1a. Elevar o número de estudantes da gradução participantes de ações de mobilidade internacional (alunos recebidos)</t>
  </si>
  <si>
    <t>6b. Manter o número de Estudantes de pós-graduação stricto sensu estrangeiros recebidos para conclusão plena do curso (exemplos: PEC-PG + OEA + PROAFRI)</t>
  </si>
  <si>
    <t>14b. Manter a taxa de cursos de graduação com uma disciplina ou conteúdo e atividade curricular concernentes à Educação das Relações Étnico-raciais e Histórias e Culturas Afro-Brasileira, Africana e Indígena</t>
  </si>
  <si>
    <r>
      <rPr>
        <sz val="11"/>
        <rFont val="Calibri"/>
        <family val="2"/>
        <scheme val="minor"/>
      </rPr>
      <t xml:space="preserve">Taxa de teses e dissertações dos PPGs com impacto econômico, social e ambiental
</t>
    </r>
    <r>
      <rPr>
        <sz val="10"/>
        <rFont val="Calibri"/>
        <family val="2"/>
        <scheme val="minor"/>
      </rPr>
      <t>* Os critérios relativos ao impacto devem estar vinculados aos objetivos ODS. Sugere-se que sejam atendidos o ODS 4 (Educação de qualidade) e mais um dos demais ODS. Caso a unidade não possua o valor de referência de 2019, o mesmo não precisa ser informado. No entanto, sugere-se que a partir de 2022 esse item seja avaliado.</t>
    </r>
  </si>
  <si>
    <r>
      <rPr>
        <sz val="11"/>
        <rFont val="Calibri"/>
        <family val="2"/>
        <scheme val="minor"/>
      </rPr>
      <t xml:space="preserve">Taxa de produção científica qualificada como A4 ou superior nos PPGs-UFU
</t>
    </r>
    <r>
      <rPr>
        <sz val="10"/>
        <rFont val="Calibri"/>
        <family val="2"/>
        <scheme val="minor"/>
      </rPr>
      <t xml:space="preserve">
* O valor de referência 2019 não precisa ser informado, em virtude da alteração da classificação. O planejamento 2022-2027 deverá considerar a nova classificação A4, conforme orientações da PROPP.</t>
    </r>
  </si>
  <si>
    <r>
      <rPr>
        <sz val="11"/>
        <rFont val="Calibri"/>
        <family val="2"/>
        <scheme val="minor"/>
      </rPr>
      <t xml:space="preserve">(Total de produções qualificadas como A4 ou superior nos PPGs-UFU/Total de produções qualificadas) x 100 
</t>
    </r>
    <r>
      <rPr>
        <sz val="10"/>
        <rFont val="Calibri"/>
        <family val="2"/>
        <scheme val="minor"/>
      </rPr>
      <t>* podem ser consideradas todas as produções vinculadas ao programa, incluindo as produções de egressos e técnicos administrativos</t>
    </r>
  </si>
  <si>
    <t>Acreditamos que a pandemia possa ter influenciado negativamente a realização de novas colaborações internacionais. Além disso, para melhorar esta meta é preciso um período razoável de tempo</t>
  </si>
  <si>
    <t>Vários projetos FAPEMIG que finalizariam em 2022 precisaram ser prorrogados devido ao não pagamento nos anos de 2019 e 2020 e parte de 2021. Além disso, o aumento deste indicador está relacionado com o aumento do anterior e, seu reflexo aparece em torno de 2 anos depois</t>
  </si>
  <si>
    <t>11b Manter o número de Número de  laboratórios de pesquisa multiusuários (com agendamento para comunidade)</t>
  </si>
  <si>
    <t>Acreditamos que a pandemia possa ter influenciado negativamente neste item, além da ausência de recursos pagos pela FAPEMIG nos anos de 2019, 2020 e parte de 2021</t>
  </si>
  <si>
    <t> </t>
  </si>
  <si>
    <t>Acreditamos que a pandemia possa ter influenciado negativamente na busca de alunos estrangeiros pelos nossos programas de pós-graduação</t>
  </si>
  <si>
    <t>5b. Manter o número de Estudantes de pós-graduação stricto sensu participantes de ações de mobilidade internacional (alunos enviados - exemplo: Doutorado-Sanduíche)</t>
  </si>
  <si>
    <t>No ano de 2021, devido à pandemia não houve pesquisadores em missões no exterior, o que compromete a realização do cálculo já que não é possível dividir por 0.</t>
  </si>
  <si>
    <t>A FAMED não previu metas para esses indicadores</t>
  </si>
  <si>
    <t>(Total de cursos de graduação com pelo menos uma disciplina ou conteúdo concernentes à Educação das Relações Étnico-raciais e Histórias e Culturas Afro-Brasileira, Africana e Indígena/Total de cursos de graduação da UFU) x 100</t>
  </si>
  <si>
    <t>[(Total de cursos de graduação com pelo menos uma disciplina com conteúdo relacionado a emprendedorismo/Total de cursos de graduação da UFU)] x 100</t>
  </si>
  <si>
    <t>[(Total de cursos de graduação com pelo menos uma disciplina com conteúdo relacionado a sustentabilidade/Total de cursos de graduação da UFU)] x 100</t>
  </si>
  <si>
    <r>
      <t xml:space="preserve">Taxa de teses e dissertações dos PPGs com impacto econômico, social e ambiental </t>
    </r>
    <r>
      <rPr>
        <sz val="10"/>
        <color rgb="FF000000"/>
        <rFont val="Calibri"/>
        <family val="2"/>
      </rPr>
      <t>* Os critérios relativos ao impacto devem estar vinculados aos objetivos ODS. Sugere-se que sejam atendidos o ODS 4 (Educação de qualidade) e mais um dos demais ODS. Caso a unidade não possua o valor de referência de 2019, o mesmo não precisa ser informado. No entanto, sugere-se que a partir de 2022 esse item seja avaliado.</t>
    </r>
  </si>
  <si>
    <r>
      <t xml:space="preserve">Taxa de produção científica qualificada como A4 ou superior nos PPGs-UFU </t>
    </r>
    <r>
      <rPr>
        <sz val="10"/>
        <color rgb="FF000000"/>
        <rFont val="Calibri"/>
        <family val="2"/>
      </rPr>
      <t>* O valor de referência 2019 não precisa ser informado, em virtude da alteração da classificação. O planejamento 2022-2027 deverá considerar a nova classificação A4, conforme orientações da PROPP.</t>
    </r>
  </si>
  <si>
    <r>
      <t xml:space="preserve">(Total de produções qualificadas como A4 ou superior nos PPGs-UFU/Total de produções qualificadas) x 100 </t>
    </r>
    <r>
      <rPr>
        <sz val="10"/>
        <color rgb="FF000000"/>
        <rFont val="Calibri"/>
        <family val="2"/>
      </rPr>
      <t>* podem ser consideradas todas as produções vinculadas ao programa, incluindo as produções de egressos e técnicos administrativos</t>
    </r>
  </si>
  <si>
    <t>Produções do PPCSA:  93 qualificadas em um total de 126; Produções do PPSAF:4 qualificadas de um total de 13. Total qualificado na FAMED: 97/139*100= 69,8% (planilha arredondou para 70%). Foram retiradas as produções de 4 docentes do PPSAF que também estão credenciados no PPCSA para evitar duplicidade.</t>
  </si>
  <si>
    <t>(Total de produções com autoria estrangeira)/(Total de produções) x 100</t>
  </si>
  <si>
    <t>O valor alcançado foi ligeiramente inferior ao previsto, possívelmente ainda como um impacto da pandemia na realização de pesquisas.</t>
  </si>
  <si>
    <t>10a Elevar o número de Projetos de pesquisa concluídos</t>
  </si>
  <si>
    <t>Grande parte dos projetos da Unidade necessitou de prorrogação, em função do impacto da pandemia</t>
  </si>
  <si>
    <t>Número de laboratórios de pesquisa multiusuários (com agendamento para comunidade)</t>
  </si>
  <si>
    <t>Soma do número de laboratórios de pesquisa multiusuários (com agendamento para comunidade)</t>
  </si>
  <si>
    <t>11a Elevar o número de Número de laboratórios de pesquisa multiusuários (com agendamento para comunidade)</t>
  </si>
  <si>
    <t>Foram incluídos projetos PIVIC, que em sua maioria não possuem fomento (indicação dada em 2021). A FAMED não possui dados de projetos de IC com fomento e sem bolsa.</t>
  </si>
  <si>
    <t>Total de Projetos de PIBIC obtidos pela DIRPE com docente FAMED</t>
  </si>
  <si>
    <t>Necessidade de incentivo para aumento nos projetos financiados. Esse baixo valor pode ser compensado pelo aumento expressivo nos Projetos de pesquisa de iniciação científica sem fomento e com bolsa</t>
  </si>
  <si>
    <t xml:space="preserve">Considerando as dificuldades de acesso a cenários de prática na Rede Municipal de Saúde e a superlotação dos cenários de prática do HC-UFU, o Colegiado do Curso não autorizou o recebimento de estudantes de mobilidade acadêmica. </t>
  </si>
  <si>
    <t>2 estudantes do Curso de Nutrição solicitaram homologação da coordenação, mas não tivemos confirmação da efetivação da participação. Não tivemos solicitações nos demais cursos, o que contribuiu para o não alcance da meta.</t>
  </si>
  <si>
    <t>Soma do número de estudantes de graduação recebidos para conclusão plena do curso (exemplos: PEC-G + Timor Leste)</t>
  </si>
  <si>
    <t>Não houve procura por estudantes de outros países para mobilidade nos Programas da FAMED. O Programa de Pós-graduação já realizou planejamento estratégico para reverter a situação nos próximos anos.</t>
  </si>
  <si>
    <t>A procura por programas de mobilidade internacional no Programa de pós-graduação foi menor do que o esperado. No período em análise, enfrentamos dificuldades devido à pandemia de COVID-19, com fechamento de algumas fronteiras em 2021.</t>
  </si>
  <si>
    <t>3 docentes saíram em missão em 2022. Em 2019 foram 2 docentes. O Cálculo sugerido gerou valor implausível e, portanto, utilizamos o número absoluto para 2022.</t>
  </si>
  <si>
    <t xml:space="preserve">Engenharia de Controle e Automação (3/202);
Engenharia Biomédica (28/274); 
Engenharia de Computação (7/205); 
Engenharia Elétrica (20/285);
Engenharia Eletrônica e de Telecomunicações UDI (0/148)
Engenharia Eletrônica e de Telecomunicações Patos (7/141)
Houve uma redução na procura principalmente devido à Pandemia. 
A UFU precisa notificar as Coordenações e Direção de todos os alunos de IC, pois, no trâmite atual, essas UORGs não tem gerência desta informação.
</t>
  </si>
  <si>
    <t>5b Manter a a Taxa de teses e dissertações dos PPGs com impacto econômico, social e ambiental</t>
  </si>
  <si>
    <t>PPGEB: 9/9
PPGELT: 28/28</t>
  </si>
  <si>
    <t>6b Manter a Taxa de produção científica qualificada como A4 ou superior nos PPGs-UFU</t>
  </si>
  <si>
    <t>PPGEB: 14/26
PPGELT: 52/52</t>
  </si>
  <si>
    <t>PPGEB: 7/26
PPGELT: não informou</t>
  </si>
  <si>
    <t>PPGEB: 18
PPGELT: 16</t>
  </si>
  <si>
    <t>PPGEB: 194
PPGELT: não informou</t>
  </si>
  <si>
    <t>PPGEB: 1
PPGELT: 0</t>
  </si>
  <si>
    <t>A UFU precisa notificar as Coordenações e Direção de todos os alunos de IC, pois, no trâmite atual, essas UORGs não tem gerência desta informação.</t>
  </si>
  <si>
    <t>Engenharia de Controle e Automação: 0
Engenharia Biomédica: 0
Engenharia de Computação: 0
Engenharia Elétrica: 10
Engenharia Eletrônica e de Telecomunicações UDI: 0
Engenharia Eletrônica e de Telecomunicações Patos: 0</t>
  </si>
  <si>
    <t>Engenharia de Controle e Automação: 2
Engenharia Biomédica: 3
Engenharia de Computação: 2
Engenharia Elétrica: 13
Engenharia Eletrônica e de Telecomunicações UDI: 0
Engenharia Eletrônica e de Telecomunicações Patos: 0</t>
  </si>
  <si>
    <t>Engenharia de Controle e Automação:0
Engenharia Biomédica: 0 
Engenharia de Computação: 0
Engenharia Elétrica: 0
Engenharia Eletrônica e de Telecomunicações UDI: 0
Engenharia Eletrônica e de Telecomunicações Patos: 0
Não houve procura, fato que pode ter sido agravado devido à Pandemia</t>
  </si>
  <si>
    <t xml:space="preserve">PPGEB: 0
PPGELT: 0
A UFU possui inúmeras barreiras para a recepção de estudantes estrangeiros (os estudantes não conseguem fazer processo seletivo, falta de bolsas para estudantes internacionais, o sistema acadêmico coloca inúmeras barreiras para o registro). Ademais, a pandemia prejudicou a mobilidade.
</t>
  </si>
  <si>
    <t>PPGEB: 3
PPGELT: 5</t>
  </si>
  <si>
    <t>PPGEB: 0
PPGELT: 0
A UFU possui inúmeras barreiras para a recepção de estudantes estrangeiros (os estudantes não conseguem fazer processo seletivo, falta de bolsas para estudantes internacionais, o sistema acadêmico coloca inúmeras barreiras para o registro). Ademais, a pandemia prejudicou a mobilidade.</t>
  </si>
  <si>
    <t>2019: 07
2022:08</t>
  </si>
  <si>
    <t>O número de discentes de iniciação científica diminuiu substancialmente em decorrência da pandemia e também em atendimento às restrições sanitárias nos laboratórios de pesquisa.</t>
  </si>
  <si>
    <t>O número de artigos qualificáveis praticamente se manteve no período. Houve uma restrição no acesso aos laboratórios de pesquisa devido à pandemia e com a redução do número de discentes na pós-graduação ocasionou a redução dos produtos gerados.</t>
  </si>
  <si>
    <t xml:space="preserve"> A pandemia atrapalhou este item, pois com os laboratórios de pesquisa tendo acesso restrito e a redução de discentes levou os docentes a evitar o envio de projetos de pesquisa.</t>
  </si>
  <si>
    <t>O número de discentes bolsistas de iniciação científica diminuiu substancialmente em decorrência da pandemia e portanto também em atendimento às restriçoes sanitárias nos laboratórios de pesquisa.</t>
  </si>
  <si>
    <t>O número de discentes bolsistas de iniciação científica diminuiu  em decorrência da pandemia e portanto também em atendimento às restriçoes sanitárias nos laboratórios de pesquisa.</t>
  </si>
  <si>
    <t>Apenas 01 estudante do Curso de Graduação em Engenharia Química se candidatou no Projeto BRAFITEC Nº 261/20 para o INSA-Rouen. Em virtude da pandemia, poucos estudantes tiveram a possibilidade de obter o certificado de proficiência em língua francesa DELF – B1, requisito para mobilidade internacional para França pelo Programa CAPES/BRAFITEC.</t>
  </si>
  <si>
    <t>Não foram recebidos discentes estrangeiros. Contudo, houve adesão à programas específicos e aguarda-se por candidaturas. Neste sentido, existe a previsão para que a FEQUI pontue com pelo menos 2 discentes nos próximos anos.</t>
  </si>
  <si>
    <t>O número de discentes enviados diminuiu ligeiramente devido a: a) a pandemia afetou substancialmente as saídas para o exterior e agravou a falta de recursos externos e b)  a redução deo número de discentes nos programas de pós-graduação.</t>
  </si>
  <si>
    <t xml:space="preserve">A taxa foi mantida, mas os docentes da FEQUI estão sendo estimulados a realizarem publicações em colaboração com pesquisadores estrangeiros e com isso aumentar este indicador. </t>
  </si>
  <si>
    <t>Sem ocorrência específica identificada para justificar a variação, exceto variação de taxa de sucesso na concorrência em editais para bolsas de iniciação científica</t>
  </si>
  <si>
    <t>Conteúdo transversal do curso, e em específico da Unidade de Conhecimento Humano</t>
  </si>
  <si>
    <t>Conteúdo do componente curricular Unidade de Gerenciamento da Atividade Odontológica 2</t>
  </si>
  <si>
    <r>
      <rPr>
        <sz val="11"/>
        <color theme="1"/>
        <rFont val="Calibri"/>
        <family val="2"/>
      </rPr>
      <t xml:space="preserve">Taxa de teses e dissertações dos PPGs com impacto econômico, social e ambiental
</t>
    </r>
    <r>
      <rPr>
        <sz val="10"/>
        <color theme="1"/>
        <rFont val="Calibri"/>
        <family val="2"/>
      </rPr>
      <t>* Os critérios relativos ao impacto devem estar vinculados aos objetivos ODS. Sugere-se que sejam atendidos o ODS 4 (Educação de qualidade) e mais um dos demais ODS. Caso a unidade não possua o valor de referência de 2019, o mesmo não precisa ser informado. No entanto, sugere-se que a partir de 2022 esse item seja avaliado.</t>
    </r>
  </si>
  <si>
    <t>(Total de Teses e Dissertações dos PPGs com Impacto Econômico, Social e Ambiental /Total de
Teses e Dissertações por ano defendidas) x 100</t>
  </si>
  <si>
    <r>
      <rPr>
        <sz val="11"/>
        <color theme="1"/>
        <rFont val="Calibri"/>
        <family val="2"/>
      </rPr>
      <t xml:space="preserve">Taxa de produção científica qualificada como A4 ou superior nos PPGs-UFU
</t>
    </r>
    <r>
      <rPr>
        <sz val="10"/>
        <color theme="1"/>
        <rFont val="Calibri"/>
        <family val="2"/>
      </rPr>
      <t xml:space="preserve">
* O valor de referência 2019 não precisa ser informado, em virtude da alteração da classificação. O planejamento 2022-2027 deverá considerar a nova classificação A4, conforme orientações da PROPP.</t>
    </r>
  </si>
  <si>
    <t xml:space="preserve">(Total de produções qualificadas como A4 ou superior nos PPGs-UFU/Total de produções qualificadas) x 100 </t>
  </si>
  <si>
    <t>O curso de graduação em Odontologia reconhece as ações de cultura como atividade complementar (componente curricular ATCO0089)</t>
  </si>
  <si>
    <t>DRII/ Levantamento das unidades</t>
  </si>
  <si>
    <t>Não houve oportunidades de mobilidade identificadas no período</t>
  </si>
  <si>
    <t>Não houve candidatura no período</t>
  </si>
  <si>
    <t>Não houve ação específica que justificasse a variação. Estudantes estrangeiros matriculados no Programa de Pós-Graduação em Odontologia.</t>
  </si>
  <si>
    <t>Número de estudantes selecionados para ações de mobilidade no exterior.</t>
  </si>
  <si>
    <t>Número de estudantes selecionados pela OEA</t>
  </si>
  <si>
    <t xml:space="preserve">[(n.º de artigos com colaboração internacional /nº de artigos publicados)] x 100 </t>
  </si>
  <si>
    <t xml:space="preserve">PROPP/Levantamentos das Unidades acadêmicas (verificar a base de dados - Sucupira, Scopus, Web of Science, etc.)
</t>
  </si>
  <si>
    <t>Informação não disponível em decorrência da pandemia de Covid-19</t>
  </si>
  <si>
    <r>
      <t xml:space="preserve">Taxa de produção científica qualificada como A4 ou superior nos PPGs-UFU
</t>
    </r>
    <r>
      <rPr>
        <sz val="10"/>
        <color rgb="FF000000"/>
        <rFont val="Calibri"/>
        <family val="2"/>
      </rPr>
      <t xml:space="preserve">
* O valor de referência 2019 não precisa ser informado, em virtude da alteração da classificação. O planejamento 2022-2027 deverá considerar a nova classificação A4, conforme orientações da PROPP.</t>
    </r>
  </si>
  <si>
    <t>10b Manter o número de Projetos de pesquisa concluídos</t>
  </si>
  <si>
    <t>Não realizado em decorrência da pandemia de Covid-19</t>
  </si>
  <si>
    <t>Em números absolutos, houve aumento no número de alunos participantes (23), contudo a elevada taxa de retenção provocada pela pandemia fez com que o percentual geral ficasse abaixo do planejado.</t>
  </si>
  <si>
    <t>Taxa de teses e dissertações dos PPGs com impacto econômico, social e ambiental</t>
  </si>
  <si>
    <t>Taxa de produção científica qualificada como A4 ou superior nos PPGs-UFU</t>
  </si>
  <si>
    <t xml:space="preserve">Interpretamos que, com a implementação dos TCC nos cursos de licenciatura, haveria uma relativa redução na procura por IC. </t>
  </si>
  <si>
    <t>15a. Elevar a taxa de cursos de graduação com disciplinas de empreendedorismo</t>
  </si>
  <si>
    <t>Não houve reformulação de Projetos Pedagógicos dos Cursos de Graduação.</t>
  </si>
  <si>
    <t>16a. Elevar a taxa de cursos de graduação com disciplinas de sustentabilidade</t>
  </si>
  <si>
    <t>Temos estudantes estrangeiros em cursos de graduação (Venezuela, Haiti, Argentina), matriculados regularmente, mas não resultantes de programas de mobilidade.</t>
  </si>
  <si>
    <t xml:space="preserve">Ainda em decorrência dos efeitos da pandemia e do período de dois anos com aulas por via remota, entendemos que os processos de mobilidade internacional ainda não foram retomados. </t>
  </si>
  <si>
    <t xml:space="preserve">Devido aos efeitos da pandemia, entendemos que as missões internacionais serão retomadas nos próximos meses. </t>
  </si>
  <si>
    <t>O Projeto Pedagógico do Curso de C. Biológicas ainda está em discussão</t>
  </si>
  <si>
    <t>Devido aos cortes orçamentários o número de projetos com financiamento foi reduzido</t>
  </si>
  <si>
    <t>Devido as restrições orçamentárias</t>
  </si>
  <si>
    <t>Os PPC dos cursos Bacharelados em Fisica Médica e Materiais estão sendo avaliados</t>
  </si>
  <si>
    <t>Tínhamos um aluno com tudo acertado para ir, porém, por motivos pessoais a viagem dele foi cancelada</t>
  </si>
  <si>
    <t xml:space="preserve">Tivemos mais aplicantes estrangeiros, porém eles não preenchiam as condições de aceitação no programa. </t>
  </si>
  <si>
    <t xml:space="preserve">Temos 3 professores agendados para viajar nos próximos meses, mas no período outubro de 2021 a outubro de 2022 não houveram viagens. </t>
  </si>
  <si>
    <t>Contexto de pandemia, dificuldades com calendário acadêmico e calendário de editais dificultaram a participação de maior número de estudantesem programas de IC.</t>
  </si>
  <si>
    <t xml:space="preserve">Contexto de pandemia, diminuição de editais ou ainda demora na execução das agências para projetos já aprovados. </t>
  </si>
  <si>
    <t>A proposta de alteração dos `Planos de Ensino está sendo debatida junto ao NDE dos cursos de graduação e deverá ser tramitada e aprovada para sua aplicação</t>
  </si>
  <si>
    <t>Contexto de pandemia impossibilitou a participação de estudantes em ações de mobilidade internacional.</t>
  </si>
  <si>
    <t>Contexto de pandemia impossibilitou a recepção de estudantes em ações de mobilidade internacional.</t>
  </si>
  <si>
    <t>Não havia realizado planejamento desse indicador, contudo no acompanhamento do indicador inseriu projeção para 2022 e valor realizado.</t>
  </si>
  <si>
    <t xml:space="preserve">Não havia realizado planejamento desse indicador, contudo no acompanhamento do indicador inseriu projeção para 2022 e valor realizado. </t>
  </si>
  <si>
    <t>Os estudantes estão desmotivados para estudar depois das aulas remotas. Houve alto índice de retenção, o que dificulta a disponibilidade de horas para os estudantes dedicarem aos IC's.</t>
  </si>
  <si>
    <t>Será incluída após a reforma curricular dos Projetos Pedagógicos dos cursos de Graduação.</t>
  </si>
  <si>
    <t>Realizado não informado pela unidade</t>
  </si>
  <si>
    <t>Não coletado junto a unidade</t>
  </si>
  <si>
    <t>Devido a pandemia em 2020 e a finalização de projetos Brafitec, o número foi reduzido.</t>
  </si>
  <si>
    <t>Em 2021 estávamos retornando às atividades presenciais e não houve nehuma missão no exterior e em 2022 tivemos 4 docentes em missão no exterior</t>
  </si>
  <si>
    <t>No Campus Umuarama, não há dados na coordenação do curso em Biotecnologia. Foi solictado à propp que não retornou até o momento. No Campus Patos de minas, 15% dos estudantes estão em programas de PIBIC ou PIBIT. A pandemia de COVID-19 fez com que a maioria das atividades de pesquisa fossem paralizadas e aos poucos, com a retomada das atividades presenciais, estimamos uma considerável melhora no número de estudantes de graduação participantes de programas de iniciação científica ou tecnológica para os próximos anos</t>
  </si>
  <si>
    <r>
      <rPr>
        <b/>
        <sz val="11"/>
        <color rgb="FF000000"/>
        <rFont val="Calibri"/>
        <family val="2"/>
      </rPr>
      <t xml:space="preserve">Patos de Minas: </t>
    </r>
    <r>
      <rPr>
        <sz val="11"/>
        <color rgb="FF000000"/>
        <rFont val="Calibri"/>
        <family val="2"/>
      </rPr>
      <t xml:space="preserve">Disciplinas de Introdução a Biotecnologia e Ética.  </t>
    </r>
    <r>
      <rPr>
        <b/>
        <sz val="11"/>
        <color rgb="FF000000"/>
        <rFont val="Calibri"/>
        <family val="2"/>
      </rPr>
      <t>Uberlândia:</t>
    </r>
    <r>
      <rPr>
        <sz val="11"/>
        <color rgb="FF000000"/>
        <rFont val="Calibri"/>
        <family val="2"/>
      </rPr>
      <t xml:space="preserve">  Introdução a Biotecnologia; Ética;  Genética 1; Aspectos evolutivos, genéticos e fisiológicos do comportamento.</t>
    </r>
  </si>
  <si>
    <t>Unidade não fez adesão a esse indicador na elaboração do PIDE 2022, contudo inseriu justificativa no acompanhamento.</t>
  </si>
  <si>
    <r>
      <rPr>
        <b/>
        <sz val="11"/>
        <color rgb="FF000000"/>
        <rFont val="Calibri"/>
        <family val="2"/>
      </rPr>
      <t xml:space="preserve">Patos de Minas: </t>
    </r>
    <r>
      <rPr>
        <sz val="11"/>
        <color rgb="FF000000"/>
        <rFont val="Calibri"/>
        <family val="2"/>
      </rPr>
      <t xml:space="preserve">Disciplina de Empreendedorismo e geração de ideias . </t>
    </r>
    <r>
      <rPr>
        <b/>
        <sz val="11"/>
        <color rgb="FF000000"/>
        <rFont val="Calibri"/>
        <family val="2"/>
      </rPr>
      <t>Uberlândia:</t>
    </r>
    <r>
      <rPr>
        <sz val="11"/>
        <color rgb="FF000000"/>
        <rFont val="Calibri"/>
        <family val="2"/>
      </rPr>
      <t xml:space="preserve">  Empreendedorismo ; Adminstração 1</t>
    </r>
  </si>
  <si>
    <r>
      <rPr>
        <b/>
        <sz val="11"/>
        <color rgb="FF000000"/>
        <rFont val="Calibri"/>
        <family val="2"/>
      </rPr>
      <t xml:space="preserve">Patos de minas: </t>
    </r>
    <r>
      <rPr>
        <sz val="11"/>
        <color rgb="FF000000"/>
        <rFont val="Calibri"/>
        <family val="2"/>
      </rPr>
      <t xml:space="preserve">Disciplinas Desenvolvimento Sustentado (OP), Engenharia Ambiental (OB), Ecologia e Biodiversidade (OB), Educação Ambiental (OP), Poluição e Impactos Ambientais (OP) . </t>
    </r>
    <r>
      <rPr>
        <b/>
        <sz val="11"/>
        <color rgb="FF000000"/>
        <rFont val="Calibri"/>
        <family val="2"/>
      </rPr>
      <t xml:space="preserve">Uberlândia: </t>
    </r>
    <r>
      <rPr>
        <sz val="11"/>
        <color rgb="FF000000"/>
        <rFont val="Calibri"/>
        <family val="2"/>
      </rPr>
      <t>Ecologia; Biotecnologia de Produtos Naturais; Biotecnologia do ambiente;  Tecnologia de Produção de Biocombustíveis; Educação Ambiental; Desenvolvimento sustentado; Poluição e Impactos ambientais</t>
    </r>
  </si>
  <si>
    <t>Justificativa complementar: 69 é o número absoluto de artigos publicados na pós-graduação de Patos de Minas e Umuarama. Redução das atividades devido à pandemia de covid19.</t>
  </si>
  <si>
    <t>Restrições em viagens internacionais para a realização de intercâmbios, bem como redução de atividades referentes aos projetos de pesquisa devido a Pandemia</t>
  </si>
  <si>
    <t>3 é número absoluto Redução das atividades de pesquisa devido a Pandemia</t>
  </si>
  <si>
    <t xml:space="preserve"> </t>
  </si>
  <si>
    <t>A coordenação de graduação não tem o controle dessa informação. Solicitamos para Propp e não obtivemos resposta.</t>
  </si>
  <si>
    <t>Justificativa complementar:redução das atividades de pesquisa devido a Pandemia</t>
  </si>
  <si>
    <t>Matriculados na graduação que participam nas empresas juniores (EJs), times de empreendedorismo social  e nas organizações sociais de empreendedorismo</t>
  </si>
  <si>
    <t>Soma do número de matriculados na graduação que participam nas empresas juniores (Ejs), times de empreendedorismo social  e nas organizações sociais de empreendedorismo</t>
  </si>
  <si>
    <t>5a. Elevar o número de Matriculados na graduação que participam nas empresas juniores (EJs), times de empreendedorismo social  e nas organizações sociais de empreendedorismo</t>
  </si>
  <si>
    <r>
      <rPr>
        <b/>
        <sz val="11"/>
        <color rgb="FF000000"/>
        <rFont val="Calibri"/>
        <family val="2"/>
      </rPr>
      <t>Número absolutos.</t>
    </r>
    <r>
      <rPr>
        <sz val="11"/>
        <color rgb="FF000000"/>
        <rFont val="Calibri"/>
        <family val="2"/>
      </rPr>
      <t xml:space="preserve"> Eram 12 estudantes do IBTEC participantes na EJ Sinérgica biotecnologia, a qual é parte do IBTEC e parte do ICBIM A presidência informou que houve uma camapnha de mobilização no ICBIM a fim de equilibrar o número de estudantes de cada curso. Assim, em 2021 era 17 no total (2 do IBTEC) e em 2022 18 no total (08 IBTEC: 10 ICBIM).</t>
    </r>
  </si>
  <si>
    <t xml:space="preserve">Não recebemos alunos. Mesmo com esforço para a melhoria da internacionalização no ambito do curso de graduação em Biotecnologia, em Patos de Minas e Uberlândia, nenhum estudante estrangeiro teve interesse no curso para mobilidade internacional </t>
  </si>
  <si>
    <t xml:space="preserve">Disponibilizamos vagas, mas não houve interessados. Mesmo com esforço para a melhoria da internacionalização no ambito do curso de graduação em Biotecnologia, em Patos de Minas e Uberlândia, nenhum estudante estrangeiro teve interesse em concluir o curso pelos programas PEC-G e Timor-Leste </t>
  </si>
  <si>
    <t>Restrições em viagens internacionais devido a Pandemia</t>
  </si>
  <si>
    <t>Apesar da pandemia da COVID-19, conseguimos estimular os alunos a realizarem a participação em IC</t>
  </si>
  <si>
    <t>O PPC do curso é de 2007. O novo PPC entrará em vigor em 2023/1 e contará com esses conteúdos</t>
  </si>
  <si>
    <t>O PPC do curso é de 2007. O novo PPC entrará em vigor em 2023/1 e poderá contar com esses conteúdos</t>
  </si>
  <si>
    <r>
      <rPr>
        <sz val="11"/>
        <rFont val="Calibri"/>
        <family val="2"/>
        <charset val="1"/>
      </rPr>
      <t xml:space="preserve">Taxa de teses e dissertações dos PPGs com impacto econômico, social e ambiental
</t>
    </r>
    <r>
      <rPr>
        <sz val="10"/>
        <rFont val="Calibri"/>
        <family val="2"/>
        <charset val="1"/>
      </rPr>
      <t>* Os critérios relativos ao impacto devem estar vinculados aos objetivos ODS. Sugere-se que sejam atendidos o ODS 4 (Educação de qualidade) e mais um dos demais ODS. Caso a unidade não possua o valor de referência de 2019, o mesmo não precisa ser informado. No entanto, sugere-se que a partir de 2022 esse item seja avaliado.</t>
    </r>
  </si>
  <si>
    <r>
      <rPr>
        <sz val="11"/>
        <rFont val="Calibri"/>
        <family val="2"/>
        <charset val="1"/>
      </rPr>
      <t xml:space="preserve">Taxa de produção científica qualificada como A4 ou superior nos PPGs-UFU
</t>
    </r>
    <r>
      <rPr>
        <sz val="10"/>
        <rFont val="Calibri"/>
        <family val="2"/>
        <charset val="1"/>
      </rPr>
      <t xml:space="preserve">
* O valor de referência 2019 não precisa ser informado, em virtude da alteração da classificação. O planejamento 2022-2027 deverá considerar a nova classificação A4, conforme orientações da PROPP.</t>
    </r>
  </si>
  <si>
    <r>
      <rPr>
        <sz val="11"/>
        <rFont val="Calibri"/>
        <family val="2"/>
        <charset val="1"/>
      </rPr>
      <t xml:space="preserve">(Total de produções qualificadas como A4 ou superior nos PPGs-UFU/Total de produções qualificadas) x 100 
</t>
    </r>
    <r>
      <rPr>
        <sz val="10"/>
        <rFont val="Calibri"/>
        <family val="2"/>
        <charset val="1"/>
      </rPr>
      <t>* podem ser consideradas todas as produções vinculadas ao programa, incluindo as produções de egressos e técnicos administrativos</t>
    </r>
  </si>
  <si>
    <t>Meta cumprida</t>
  </si>
  <si>
    <t>Não houve interessados para o Curso de Graduação em Biomedicina.</t>
  </si>
  <si>
    <t xml:space="preserve">Com a pandemia da COVID-19 alunos o curso de Biomedicina não demonstraram interesse pela participação nessa mobilidade </t>
  </si>
  <si>
    <t>Não houve demanda de alunos nesse programa para o Curso de Biomedicina</t>
  </si>
  <si>
    <t>O curso de Ciencias Sociais não possui perfil empreendedor. Essa não é uma meta da unidade</t>
  </si>
  <si>
    <t xml:space="preserve">O valor de 37% não corresponde ao ano de 2019. A informação foi repassada de forma equivocada pela então coordenação do PPGCS. </t>
  </si>
  <si>
    <t>Meta não atingida devido às complicações da pandemia</t>
  </si>
  <si>
    <t>Meta mantida devido às complicações da pandemia</t>
  </si>
  <si>
    <t>Número não verificado</t>
  </si>
  <si>
    <t>7b. Manter a Taxa de colaboração internacional em artigos científicos</t>
  </si>
  <si>
    <t xml:space="preserve">(Total de cursos de graduação com pelo menos uma disciplina ou conteúdo concernentes à Educação das Relações Étnico-raciais e Histórias e Culturas Afro-Brasileira, Africana e Indígena/Total de cursos de graduação da UFU) x 100 </t>
  </si>
  <si>
    <t xml:space="preserve">[(Total de cursos de graduação com pelo menos uma disciplina com conteúdo relacionado a emprendedorismo/Total de cursos de graduação da UFU)] x 100 </t>
  </si>
  <si>
    <t xml:space="preserve">[(Total de cursos de graduação com pelo menos uma disciplina com conteúdo relacionado a sustentabilidade/Total de cursos de graduação da UFU)] x 100 </t>
  </si>
  <si>
    <t>Taxa de teses e dissertações dos PPGs com impacto econômico, social e ambiental
* Os critérios relativos ao impacto devem estar vinculados aos objetivos ODS. Sugere-se que sejam atendidos o ODS 4 (Educação de qualidade) e mais um dos demais ODS. Caso a unidade não possua o valor de referência de 2019, o mesmo não precisa ser informado. No entanto, sugere-se que a partir de 2022 esse item seja avaliado.</t>
  </si>
  <si>
    <t>Taxa de produção científica qualificada como A4 ou superior nos PPGs-UFU
* O valor de referência 2019 não precisa ser informado, em virtude da alteração da classificação. O planejamento 2022-2027 deverá considerar a nova classificação A4, conforme orientações da PROPP.</t>
  </si>
  <si>
    <t>(Total de produções qualificadas como A4 ou superior nos PPGs-UFU/Total de produções qualificadas) x 100
* podem ser consideradas todas as produções vinculadas ao programa, incluindo as produções de egressos e técnicos administrativos</t>
  </si>
  <si>
    <t xml:space="preserve">(Total de produções com autoria estrangeira)/(Total de produções) x 100 </t>
  </si>
  <si>
    <t>Recursos humanos</t>
  </si>
  <si>
    <t>Espaço fisico</t>
  </si>
  <si>
    <t>Capacitação/qualificação da equipe</t>
  </si>
  <si>
    <t>Decisões judiciais</t>
  </si>
  <si>
    <t>Priorização de outras atividades da área</t>
  </si>
  <si>
    <t>Indicadores e métricas pouco mensuráveis</t>
  </si>
  <si>
    <t>Restrições tecnológicas - software</t>
  </si>
  <si>
    <t>Restrições tecnológicas - hardware</t>
  </si>
  <si>
    <t>Elevar o conceito CAPES médio dos programas de pós-graduação</t>
  </si>
  <si>
    <t>Eixo temático</t>
  </si>
  <si>
    <t>Manter o conceito CAPES médio dos programas de pós-graduação</t>
  </si>
  <si>
    <t>Assistência estudantil</t>
  </si>
  <si>
    <t>Comunicação interna e externa, apoio gráfico e editoração</t>
  </si>
  <si>
    <t>Diretriz 2 - Aprimorar os processos de desenvolvimento da pesquisa, da tecnologia e da inovação para gerar conhecimentos e produtos sustentáveis.</t>
  </si>
  <si>
    <t>Ensino básico</t>
  </si>
  <si>
    <t>Diretriz 3 - Garantir a excelência nas atividades de extensão, por meio da integração com a sociedade, promovendo a interação transformadora entre a Universidade e outros setores sociais.</t>
  </si>
  <si>
    <t>Ensino técnico e profissional</t>
  </si>
  <si>
    <t>Extensão e cultura</t>
  </si>
  <si>
    <t>Diretriz 5 - Aprimorar a estrutura de governança para o planejamento, a execução e o controle contínuo dos processos administrativos.</t>
  </si>
  <si>
    <t>Gestão de pessoas, ações de saúde, qualidade de vida e segurança do trabalho</t>
  </si>
  <si>
    <t>Diretriz 6 - Promover e fortalecer o processo de internacionalização e interinstitucionalização no ensino, na pesquisa e na extensão, favorecendo sua inserção no rol de universidades reconhecidas mundialmente.</t>
  </si>
  <si>
    <t>Gestão, governança, conformidade e sustentabilidade financeira</t>
  </si>
  <si>
    <t>Diretriz 7 - Fortalecer parcerias de apoio às atividades de ensino, pesquisa e extensão.</t>
  </si>
  <si>
    <t>Graduação</t>
  </si>
  <si>
    <t>Diretriz 8 - Fortalecer a comunicação social e a visibilidade das atividades de ensino, pesquisa, extensão e gestão.</t>
  </si>
  <si>
    <t>Hospital odontológico</t>
  </si>
  <si>
    <t>Diretriz 9 - Valorizar os servidores, humanizar suas condições e relações de trabalho e promover seu desenvolvimento profissional e humano.</t>
  </si>
  <si>
    <t>Hospital veterinário</t>
  </si>
  <si>
    <t>Infraestrutura física e sustentabilidade ambiental</t>
  </si>
  <si>
    <t>Diretriz 11 - Ampliar, modernizar e otimizar a infraestrutura de tecnologia da informação e comunicação.</t>
  </si>
  <si>
    <t>Pós-graduação, pesquisa, inovação tecnológica e empreendedorismo</t>
  </si>
  <si>
    <t>Diretriz 12 - Ampliar, adequar e gerir o uso e a ocupação sustentável do espaço físico, em consonância com os Planos Diretores, otimizando as edificações e a infraestrutura existentes.</t>
  </si>
  <si>
    <t>Relações internacionais e interinstituicionais</t>
  </si>
  <si>
    <t>Diretriz 13 - Aprimorar os processos de gestão de recursos financeiros, alinhando-os à melhoria dos indicadores de desempenho institucionais.</t>
  </si>
  <si>
    <t>Sistema de bibliotecas</t>
  </si>
  <si>
    <t>Tecnologia da Informação e Comunicação</t>
  </si>
  <si>
    <t xml:space="preserve">Principal justificativa para metas NÃO ALCANÇADAS
</t>
  </si>
  <si>
    <t xml:space="preserve">Breve descrição da justificativa
</t>
  </si>
  <si>
    <t xml:space="preserve">Ações corretivas
</t>
  </si>
  <si>
    <t xml:space="preserve">Boas práticas
</t>
  </si>
  <si>
    <t>A PROPLAD fez a gestão das vagas destinadas à contratação de estagiários no exercício de 2022, por meio do controle de recursos orçamentários. Dos 172 estagiários ativos na modalidade (não obrigatório interno), 123 foram contratados entre janeiro e dezembro de 2022.</t>
  </si>
  <si>
    <t>Realizar a publicação de novo edital para a contratação de estagiários, ação já realizada em Jan/2023. Ademais já foi solicitado reforço orçamentário junto à PROPLAD.</t>
  </si>
  <si>
    <t>Os cursos de graduação da UFU incluíram em seus currículos conteúdos concernentes à Educação Ambiental, em atendimento às legislações federais e normativas institucionais.</t>
  </si>
  <si>
    <t>Gestão junto aos contratos para que os servidores terceirizados possam ficar para além das 22h, quando de fato as aulas no período noturno terminam. É necessário a contratação de intérpretes de Libras que sejam servidores UFU.</t>
  </si>
  <si>
    <t>G01**</t>
  </si>
  <si>
    <t>G02**</t>
  </si>
  <si>
    <t>G03**</t>
  </si>
  <si>
    <t>** Valores do realizado 2022 reajustados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</si>
</sst>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&quot; &quot;#,##0.00;[Red]&quot;-&quot;[$R$-416]&quot; &quot;#,##0.00"/>
  </numFmts>
  <fonts count="7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sz val="11"/>
      <color rgb="FF0563C1"/>
      <name val="Calibri"/>
      <family val="2"/>
    </font>
    <font>
      <sz val="11"/>
      <color rgb="FF000000"/>
      <name val="Arial"/>
      <family val="2"/>
    </font>
    <font>
      <sz val="11"/>
      <color theme="1"/>
      <name val="Calibri, Arial"/>
    </font>
    <font>
      <sz val="11"/>
      <color rgb="FFFF0000"/>
      <name val="Calibri"/>
      <family val="2"/>
    </font>
    <font>
      <sz val="11"/>
      <color rgb="FFFF0000"/>
      <name val="Calibri"/>
      <family val="2"/>
      <charset val="1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sz val="10"/>
      <color rgb="FF000000"/>
      <name val="Times New Roman"/>
      <family val="1"/>
      <charset val="1"/>
    </font>
    <font>
      <sz val="8"/>
      <name val="Calibri"/>
      <family val="2"/>
      <scheme val="minor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sz val="11"/>
      <color theme="1"/>
      <name val="Calibri Light"/>
      <family val="2"/>
      <scheme val="maj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i/>
      <sz val="11"/>
      <color rgb="FF000000"/>
      <name val="Arial"/>
      <family val="2"/>
    </font>
    <font>
      <b/>
      <sz val="10"/>
      <name val="Arial"/>
      <family val="2"/>
    </font>
    <font>
      <b/>
      <sz val="16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vertAlign val="superscript"/>
      <sz val="11"/>
      <color rgb="FF000000"/>
      <name val="Calibri"/>
      <family val="2"/>
    </font>
    <font>
      <sz val="11"/>
      <color rgb="FF444444"/>
      <name val="Calibri"/>
      <family val="2"/>
      <charset val="1"/>
    </font>
    <font>
      <sz val="10"/>
      <color rgb="FF000000"/>
      <name val="Calibri"/>
      <family val="2"/>
    </font>
    <font>
      <sz val="12"/>
      <color rgb="FF000000"/>
      <name val="Calibri"/>
      <family val="2"/>
    </font>
    <font>
      <vertAlign val="superscript"/>
      <sz val="12"/>
      <color rgb="FF000000"/>
      <name val="Calibri"/>
      <family val="2"/>
    </font>
    <font>
      <sz val="11"/>
      <color rgb="FF000000"/>
      <name val="Calibri Light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</font>
    <font>
      <b/>
      <sz val="11"/>
      <color rgb="FF000000"/>
      <name val="Calibri"/>
      <family val="2"/>
    </font>
    <font>
      <sz val="1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 Light"/>
      <family val="2"/>
      <charset val="1"/>
    </font>
    <font>
      <sz val="11"/>
      <name val="Calibri Light"/>
      <family val="2"/>
      <charset val="1"/>
    </font>
    <font>
      <u/>
      <sz val="10"/>
      <color indexed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55"/>
      </patternFill>
    </fill>
    <fill>
      <patternFill patternType="solid">
        <fgColor theme="3" tint="0.59999389629810485"/>
        <bgColor indexed="4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E699"/>
        <bgColor rgb="FFFFF2CC"/>
      </patternFill>
    </fill>
    <fill>
      <patternFill patternType="solid">
        <fgColor theme="0" tint="-0.14999847407452621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B4C7E7"/>
        <bgColor rgb="FFB4C6E7"/>
      </patternFill>
    </fill>
    <fill>
      <patternFill patternType="solid">
        <fgColor rgb="FFB4C6E7"/>
        <bgColor rgb="FFB4C7E7"/>
      </patternFill>
    </fill>
    <fill>
      <patternFill patternType="solid">
        <fgColor rgb="FFFFFF00"/>
        <bgColor rgb="FFB4C7E7"/>
      </patternFill>
    </fill>
    <fill>
      <patternFill patternType="solid">
        <fgColor rgb="FF8EA9DB"/>
        <bgColor rgb="FFFFD96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6">
    <xf numFmtId="0" fontId="0" fillId="0" borderId="0"/>
    <xf numFmtId="0" fontId="6" fillId="0" borderId="0"/>
    <xf numFmtId="0" fontId="8" fillId="0" borderId="0"/>
    <xf numFmtId="0" fontId="4" fillId="0" borderId="0" applyNumberFormat="0" applyFill="0" applyBorder="0" applyAlignment="0" applyProtection="0"/>
    <xf numFmtId="0" fontId="11" fillId="0" borderId="0"/>
    <xf numFmtId="0" fontId="12" fillId="0" borderId="0"/>
    <xf numFmtId="0" fontId="12" fillId="0" borderId="0" applyNumberFormat="0" applyFill="0" applyBorder="0" applyAlignment="0" applyProtection="0"/>
    <xf numFmtId="0" fontId="14" fillId="0" borderId="0"/>
    <xf numFmtId="0" fontId="19" fillId="5" borderId="0"/>
    <xf numFmtId="0" fontId="18" fillId="0" borderId="0"/>
    <xf numFmtId="0" fontId="19" fillId="6" borderId="0"/>
    <xf numFmtId="0" fontId="18" fillId="7" borderId="0"/>
    <xf numFmtId="0" fontId="20" fillId="8" borderId="0"/>
    <xf numFmtId="0" fontId="21" fillId="9" borderId="0"/>
    <xf numFmtId="0" fontId="22" fillId="0" borderId="0"/>
    <xf numFmtId="0" fontId="23" fillId="1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11" borderId="0"/>
    <xf numFmtId="0" fontId="29" fillId="11" borderId="3"/>
    <xf numFmtId="0" fontId="14" fillId="0" borderId="0"/>
    <xf numFmtId="0" fontId="14" fillId="0" borderId="0"/>
    <xf numFmtId="0" fontId="20" fillId="0" borderId="0"/>
    <xf numFmtId="0" fontId="10" fillId="0" borderId="0" applyBorder="0" applyProtection="0"/>
    <xf numFmtId="0" fontId="30" fillId="0" borderId="0"/>
    <xf numFmtId="0" fontId="6" fillId="0" borderId="0"/>
    <xf numFmtId="0" fontId="4" fillId="0" borderId="0" applyNumberFormat="0" applyFill="0" applyBorder="0" applyAlignment="0" applyProtection="0"/>
    <xf numFmtId="0" fontId="32" fillId="0" borderId="0">
      <alignment horizontal="center"/>
    </xf>
    <xf numFmtId="0" fontId="33" fillId="0" borderId="0"/>
    <xf numFmtId="164" fontId="33" fillId="0" borderId="0"/>
    <xf numFmtId="0" fontId="24" fillId="0" borderId="0"/>
    <xf numFmtId="0" fontId="32" fillId="0" borderId="0">
      <alignment horizontal="center" textRotation="90"/>
    </xf>
    <xf numFmtId="0" fontId="32" fillId="0" borderId="0">
      <alignment horizontal="center"/>
    </xf>
    <xf numFmtId="9" fontId="40" fillId="0" borderId="0" applyFont="0" applyFill="0" applyBorder="0" applyAlignment="0" applyProtection="0"/>
  </cellStyleXfs>
  <cellXfs count="205">
    <xf numFmtId="0" fontId="0" fillId="0" borderId="0" xfId="0"/>
    <xf numFmtId="0" fontId="0" fillId="0" borderId="0" xfId="0" applyAlignment="1">
      <alignment vertical="center"/>
    </xf>
    <xf numFmtId="10" fontId="0" fillId="0" borderId="1" xfId="0" applyNumberFormat="1" applyBorder="1" applyAlignment="1" applyProtection="1">
      <alignment horizontal="center" vertical="center" wrapText="1"/>
      <protection locked="0"/>
    </xf>
    <xf numFmtId="0" fontId="5" fillId="0" borderId="1" xfId="3" applyFont="1" applyBorder="1" applyAlignment="1" applyProtection="1">
      <alignment horizontal="center" vertical="center" wrapText="1"/>
      <protection locked="0"/>
    </xf>
    <xf numFmtId="0" fontId="5" fillId="0" borderId="1" xfId="3" applyFont="1" applyBorder="1" applyAlignment="1" applyProtection="1">
      <alignment horizontal="center" vertical="center" wrapText="1"/>
    </xf>
    <xf numFmtId="0" fontId="11" fillId="0" borderId="2" xfId="4" applyBorder="1" applyAlignment="1">
      <alignment horizontal="center" vertical="center" wrapText="1"/>
    </xf>
    <xf numFmtId="0" fontId="11" fillId="0" borderId="2" xfId="4" applyBorder="1" applyAlignment="1" applyProtection="1">
      <alignment horizontal="center" vertical="center" wrapText="1"/>
      <protection locked="0"/>
    </xf>
    <xf numFmtId="0" fontId="13" fillId="0" borderId="2" xfId="5" applyFont="1" applyBorder="1" applyAlignment="1">
      <alignment horizontal="center" vertical="center" wrapText="1"/>
    </xf>
    <xf numFmtId="0" fontId="13" fillId="0" borderId="2" xfId="6" applyFont="1" applyBorder="1" applyAlignment="1">
      <alignment horizontal="center" vertical="center" wrapText="1"/>
    </xf>
    <xf numFmtId="0" fontId="14" fillId="0" borderId="2" xfId="7" applyBorder="1" applyAlignment="1">
      <alignment horizontal="center" vertical="center" wrapText="1"/>
    </xf>
    <xf numFmtId="9" fontId="14" fillId="0" borderId="2" xfId="7" applyNumberForma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7" fillId="0" borderId="2" xfId="1" applyFont="1" applyBorder="1" applyAlignment="1">
      <alignment horizontal="left"/>
    </xf>
    <xf numFmtId="0" fontId="15" fillId="0" borderId="2" xfId="1" applyFont="1" applyBorder="1" applyAlignment="1">
      <alignment horizontal="left"/>
    </xf>
    <xf numFmtId="9" fontId="11" fillId="0" borderId="4" xfId="7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9" fontId="0" fillId="0" borderId="1" xfId="0" applyNumberFormat="1" applyBorder="1" applyAlignment="1" applyProtection="1">
      <alignment horizontal="center" vertical="center" wrapText="1"/>
      <protection locked="0"/>
    </xf>
    <xf numFmtId="0" fontId="11" fillId="0" borderId="2" xfId="7" applyFont="1" applyBorder="1" applyAlignment="1">
      <alignment horizontal="center" vertical="center" wrapText="1"/>
    </xf>
    <xf numFmtId="9" fontId="11" fillId="0" borderId="2" xfId="7" applyNumberFormat="1" applyFont="1" applyBorder="1" applyAlignment="1">
      <alignment horizontal="center" vertical="center" wrapText="1"/>
    </xf>
    <xf numFmtId="10" fontId="11" fillId="0" borderId="2" xfId="7" applyNumberFormat="1" applyFont="1" applyBorder="1" applyAlignment="1">
      <alignment horizontal="center" vertical="center" wrapText="1"/>
    </xf>
    <xf numFmtId="0" fontId="11" fillId="0" borderId="2" xfId="7" applyFont="1" applyBorder="1" applyAlignment="1">
      <alignment horizontal="left" vertical="center"/>
    </xf>
    <xf numFmtId="0" fontId="8" fillId="0" borderId="1" xfId="2" applyBorder="1" applyAlignment="1" applyProtection="1">
      <alignment horizontal="center" vertical="center" wrapText="1"/>
      <protection locked="0"/>
    </xf>
    <xf numFmtId="0" fontId="9" fillId="0" borderId="1" xfId="25" applyFont="1" applyBorder="1" applyAlignment="1" applyProtection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8" fillId="0" borderId="1" xfId="2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1" xfId="2" applyBorder="1" applyAlignment="1" applyProtection="1">
      <alignment horizontal="left" vertical="center" wrapText="1"/>
      <protection locked="0"/>
    </xf>
    <xf numFmtId="0" fontId="7" fillId="0" borderId="2" xfId="1" applyFont="1" applyBorder="1" applyAlignment="1">
      <alignment horizontal="left" wrapText="1"/>
    </xf>
    <xf numFmtId="0" fontId="11" fillId="0" borderId="2" xfId="4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vertical="center"/>
    </xf>
    <xf numFmtId="0" fontId="15" fillId="0" borderId="2" xfId="1" applyFont="1" applyBorder="1" applyAlignment="1">
      <alignment horizontal="center" vertical="center" wrapText="1"/>
    </xf>
    <xf numFmtId="0" fontId="0" fillId="12" borderId="0" xfId="0" applyFill="1" applyAlignment="1">
      <alignment vertical="center"/>
    </xf>
    <xf numFmtId="0" fontId="2" fillId="12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28" applyAlignment="1">
      <alignment horizont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0" fillId="14" borderId="0" xfId="0" applyFill="1" applyAlignment="1">
      <alignment vertical="center" wrapText="1"/>
    </xf>
    <xf numFmtId="0" fontId="0" fillId="14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2" fontId="45" fillId="0" borderId="5" xfId="0" applyNumberFormat="1" applyFont="1" applyBorder="1" applyAlignment="1" applyProtection="1">
      <alignment horizontal="center" vertical="center" wrapText="1"/>
      <protection locked="0"/>
    </xf>
    <xf numFmtId="0" fontId="45" fillId="0" borderId="5" xfId="0" applyFont="1" applyBorder="1" applyAlignment="1" applyProtection="1">
      <alignment horizontal="center" vertical="center" wrapText="1"/>
      <protection locked="0"/>
    </xf>
    <xf numFmtId="0" fontId="46" fillId="0" borderId="0" xfId="0" applyFont="1"/>
    <xf numFmtId="0" fontId="48" fillId="0" borderId="0" xfId="28" applyFont="1" applyAlignment="1">
      <alignment horizontal="left"/>
    </xf>
    <xf numFmtId="0" fontId="36" fillId="12" borderId="0" xfId="0" applyFont="1" applyFill="1" applyAlignment="1">
      <alignment horizontal="left" vertical="center" wrapText="1"/>
    </xf>
    <xf numFmtId="0" fontId="36" fillId="12" borderId="0" xfId="0" applyFont="1" applyFill="1" applyAlignment="1">
      <alignment horizontal="center" vertical="center" wrapText="1"/>
    </xf>
    <xf numFmtId="0" fontId="0" fillId="12" borderId="0" xfId="0" applyFill="1" applyAlignment="1">
      <alignment horizontal="center" vertical="center"/>
    </xf>
    <xf numFmtId="0" fontId="49" fillId="17" borderId="0" xfId="0" applyFont="1" applyFill="1" applyAlignment="1">
      <alignment horizontal="left" vertical="center"/>
    </xf>
    <xf numFmtId="0" fontId="0" fillId="17" borderId="0" xfId="0" applyFill="1" applyAlignment="1">
      <alignment horizontal="center" vertical="center"/>
    </xf>
    <xf numFmtId="0" fontId="0" fillId="17" borderId="0" xfId="0" applyFill="1" applyAlignment="1">
      <alignment vertical="center"/>
    </xf>
    <xf numFmtId="0" fontId="49" fillId="0" borderId="0" xfId="0" applyFont="1" applyAlignment="1">
      <alignment horizontal="left" vertical="center"/>
    </xf>
    <xf numFmtId="0" fontId="50" fillId="0" borderId="0" xfId="0" applyFont="1" applyAlignment="1">
      <alignment horizontal="left" vertical="center"/>
    </xf>
    <xf numFmtId="10" fontId="0" fillId="0" borderId="0" xfId="0" applyNumberFormat="1" applyAlignment="1">
      <alignment vertical="center"/>
    </xf>
    <xf numFmtId="0" fontId="51" fillId="18" borderId="1" xfId="0" applyFont="1" applyFill="1" applyBorder="1" applyAlignment="1" applyProtection="1">
      <alignment horizontal="center" vertical="center" wrapText="1"/>
      <protection locked="0"/>
    </xf>
    <xf numFmtId="0" fontId="51" fillId="19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53" fillId="0" borderId="1" xfId="0" applyFont="1" applyBorder="1" applyAlignment="1" applyProtection="1">
      <alignment horizontal="center" vertical="center" wrapText="1"/>
      <protection locked="0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9" fontId="0" fillId="0" borderId="1" xfId="35" applyFont="1" applyBorder="1" applyAlignment="1" applyProtection="1">
      <alignment horizontal="center" vertical="center" wrapText="1"/>
      <protection locked="0"/>
    </xf>
    <xf numFmtId="9" fontId="0" fillId="0" borderId="1" xfId="35" applyFont="1" applyFill="1" applyBorder="1" applyAlignment="1" applyProtection="1">
      <alignment horizontal="center" vertical="center" wrapText="1"/>
      <protection locked="0"/>
    </xf>
    <xf numFmtId="0" fontId="0" fillId="0" borderId="1" xfId="35" applyNumberFormat="1" applyFont="1" applyBorder="1" applyAlignment="1" applyProtection="1">
      <alignment horizontal="center" vertical="center" wrapText="1"/>
      <protection locked="0"/>
    </xf>
    <xf numFmtId="1" fontId="0" fillId="0" borderId="1" xfId="35" applyNumberFormat="1" applyFont="1" applyBorder="1" applyAlignment="1" applyProtection="1">
      <alignment horizontal="center" vertical="center" wrapText="1"/>
      <protection locked="0"/>
    </xf>
    <xf numFmtId="0" fontId="54" fillId="0" borderId="1" xfId="0" applyFont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57" fillId="0" borderId="1" xfId="0" applyFont="1" applyBorder="1" applyAlignment="1">
      <alignment horizontal="center" wrapText="1"/>
    </xf>
    <xf numFmtId="0" fontId="59" fillId="0" borderId="1" xfId="0" applyFont="1" applyBorder="1" applyAlignment="1" applyProtection="1">
      <alignment horizontal="center" vertical="center" wrapText="1"/>
      <protection locked="0"/>
    </xf>
    <xf numFmtId="0" fontId="61" fillId="0" borderId="1" xfId="0" applyFont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/>
    </xf>
    <xf numFmtId="0" fontId="61" fillId="0" borderId="1" xfId="0" applyFont="1" applyBorder="1" applyAlignment="1" applyProtection="1">
      <alignment horizontal="center" vertical="center" wrapText="1"/>
      <protection locked="0"/>
    </xf>
    <xf numFmtId="0" fontId="5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62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left" vertical="center"/>
    </xf>
    <xf numFmtId="10" fontId="11" fillId="0" borderId="1" xfId="0" applyNumberFormat="1" applyFont="1" applyBorder="1" applyAlignment="1">
      <alignment horizontal="left" vertical="top" wrapText="1"/>
    </xf>
    <xf numFmtId="9" fontId="11" fillId="0" borderId="1" xfId="0" applyNumberFormat="1" applyFont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9" fontId="11" fillId="0" borderId="1" xfId="35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/>
    </xf>
    <xf numFmtId="0" fontId="63" fillId="0" borderId="1" xfId="0" applyFont="1" applyBorder="1" applyAlignment="1">
      <alignment horizontal="center" vertical="center" wrapText="1"/>
    </xf>
    <xf numFmtId="9" fontId="63" fillId="0" borderId="1" xfId="35" applyFont="1" applyFill="1" applyBorder="1" applyAlignment="1">
      <alignment horizontal="center" vertical="center" wrapText="1"/>
    </xf>
    <xf numFmtId="46" fontId="11" fillId="0" borderId="1" xfId="0" applyNumberFormat="1" applyFont="1" applyBorder="1" applyAlignment="1">
      <alignment horizontal="left" vertical="top" wrapText="1"/>
    </xf>
    <xf numFmtId="9" fontId="0" fillId="0" borderId="1" xfId="0" applyNumberForma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57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0" fontId="11" fillId="0" borderId="16" xfId="0" applyNumberFormat="1" applyFont="1" applyBorder="1" applyAlignment="1">
      <alignment horizontal="center" vertical="center" wrapText="1"/>
    </xf>
    <xf numFmtId="9" fontId="11" fillId="0" borderId="15" xfId="0" applyNumberFormat="1" applyFont="1" applyBorder="1" applyAlignment="1">
      <alignment horizontal="center" vertical="center" wrapText="1"/>
    </xf>
    <xf numFmtId="0" fontId="11" fillId="20" borderId="2" xfId="0" applyFont="1" applyFill="1" applyBorder="1" applyAlignment="1">
      <alignment horizontal="center" vertical="center" wrapText="1"/>
    </xf>
    <xf numFmtId="10" fontId="11" fillId="0" borderId="2" xfId="0" applyNumberFormat="1" applyFont="1" applyBorder="1" applyAlignment="1">
      <alignment horizontal="center" vertical="center" wrapText="1"/>
    </xf>
    <xf numFmtId="9" fontId="11" fillId="0" borderId="2" xfId="0" applyNumberFormat="1" applyFont="1" applyBorder="1" applyAlignment="1">
      <alignment horizontal="center" vertical="center" wrapText="1"/>
    </xf>
    <xf numFmtId="9" fontId="11" fillId="0" borderId="16" xfId="0" applyNumberFormat="1" applyFont="1" applyBorder="1" applyAlignment="1">
      <alignment horizontal="center" vertical="center" wrapText="1"/>
    </xf>
    <xf numFmtId="0" fontId="59" fillId="0" borderId="2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11" fillId="0" borderId="16" xfId="0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9" fontId="11" fillId="0" borderId="17" xfId="0" applyNumberFormat="1" applyFont="1" applyBorder="1" applyAlignment="1">
      <alignment horizontal="center" vertical="center" wrapText="1"/>
    </xf>
    <xf numFmtId="9" fontId="11" fillId="0" borderId="18" xfId="0" applyNumberFormat="1" applyFont="1" applyBorder="1" applyAlignment="1">
      <alignment horizontal="center" vertical="center" wrapText="1"/>
    </xf>
    <xf numFmtId="9" fontId="11" fillId="0" borderId="19" xfId="0" applyNumberFormat="1" applyFont="1" applyBorder="1" applyAlignment="1">
      <alignment horizontal="center" vertical="center" wrapText="1"/>
    </xf>
    <xf numFmtId="0" fontId="11" fillId="21" borderId="0" xfId="0" applyFont="1" applyFill="1" applyAlignment="1">
      <alignment horizontal="center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11" fillId="20" borderId="23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10" fontId="11" fillId="0" borderId="17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67" fillId="0" borderId="1" xfId="0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68" fillId="0" borderId="1" xfId="0" applyNumberFormat="1" applyFont="1" applyBorder="1" applyAlignment="1" applyProtection="1">
      <alignment horizontal="center" vertical="center" wrapText="1"/>
      <protection locked="0"/>
    </xf>
    <xf numFmtId="0" fontId="69" fillId="0" borderId="1" xfId="0" applyFont="1" applyBorder="1" applyAlignment="1">
      <alignment horizontal="center" vertical="center" wrapText="1"/>
    </xf>
    <xf numFmtId="0" fontId="70" fillId="0" borderId="1" xfId="0" applyFont="1" applyBorder="1" applyAlignment="1">
      <alignment horizontal="center" vertical="center" wrapText="1"/>
    </xf>
    <xf numFmtId="0" fontId="69" fillId="0" borderId="1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 wrapText="1"/>
    </xf>
    <xf numFmtId="10" fontId="58" fillId="0" borderId="1" xfId="0" applyNumberFormat="1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9" fontId="58" fillId="0" borderId="1" xfId="0" applyNumberFormat="1" applyFont="1" applyBorder="1" applyAlignment="1">
      <alignment horizontal="center" vertical="center" wrapText="1"/>
    </xf>
    <xf numFmtId="0" fontId="0" fillId="14" borderId="0" xfId="0" applyFill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36" fillId="2" borderId="5" xfId="0" applyFont="1" applyFill="1" applyBorder="1" applyAlignment="1">
      <alignment horizontal="center" vertical="center" wrapText="1"/>
    </xf>
    <xf numFmtId="0" fontId="37" fillId="13" borderId="5" xfId="0" applyFont="1" applyFill="1" applyBorder="1" applyAlignment="1">
      <alignment horizontal="center" vertical="center" wrapText="1"/>
    </xf>
    <xf numFmtId="0" fontId="41" fillId="15" borderId="5" xfId="0" applyFont="1" applyFill="1" applyBorder="1" applyAlignment="1">
      <alignment horizontal="center" vertical="center" wrapText="1"/>
    </xf>
    <xf numFmtId="0" fontId="42" fillId="16" borderId="5" xfId="0" applyFont="1" applyFill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2" fontId="35" fillId="0" borderId="5" xfId="0" applyNumberFormat="1" applyFont="1" applyBorder="1" applyAlignment="1">
      <alignment horizontal="center" vertical="center" wrapText="1"/>
    </xf>
    <xf numFmtId="2" fontId="39" fillId="0" borderId="5" xfId="0" applyNumberFormat="1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1" fontId="39" fillId="0" borderId="5" xfId="0" applyNumberFormat="1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2" fontId="35" fillId="0" borderId="5" xfId="0" applyNumberFormat="1" applyFont="1" applyBorder="1" applyAlignment="1" applyProtection="1">
      <alignment horizontal="center" vertical="center" wrapText="1"/>
      <protection locked="0"/>
    </xf>
    <xf numFmtId="0" fontId="35" fillId="0" borderId="5" xfId="0" applyFont="1" applyBorder="1" applyAlignment="1" applyProtection="1">
      <alignment horizontal="center" vertical="center" wrapText="1"/>
      <protection locked="0"/>
    </xf>
    <xf numFmtId="1" fontId="39" fillId="0" borderId="5" xfId="0" applyNumberFormat="1" applyFont="1" applyBorder="1" applyAlignment="1" applyProtection="1">
      <alignment horizontal="center" vertical="center" wrapText="1"/>
      <protection locked="0"/>
    </xf>
    <xf numFmtId="0" fontId="39" fillId="0" borderId="5" xfId="0" applyFont="1" applyBorder="1" applyAlignment="1" applyProtection="1">
      <alignment horizontal="center" vertical="center" wrapText="1"/>
      <protection locked="0"/>
    </xf>
    <xf numFmtId="0" fontId="35" fillId="0" borderId="5" xfId="0" applyFont="1" applyBorder="1" applyAlignment="1" applyProtection="1">
      <alignment horizontal="center" vertical="center"/>
      <protection locked="0"/>
    </xf>
    <xf numFmtId="0" fontId="44" fillId="0" borderId="1" xfId="0" applyFont="1" applyBorder="1" applyAlignment="1">
      <alignment horizontal="center" vertical="center" wrapText="1"/>
    </xf>
    <xf numFmtId="0" fontId="18" fillId="24" borderId="1" xfId="0" applyFont="1" applyFill="1" applyBorder="1" applyAlignment="1">
      <alignment horizontal="center" vertical="center" wrapText="1"/>
    </xf>
    <xf numFmtId="0" fontId="43" fillId="24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2" fontId="44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18" fillId="23" borderId="1" xfId="0" applyFont="1" applyFill="1" applyBorder="1" applyAlignment="1">
      <alignment horizontal="center" vertical="center" wrapText="1"/>
    </xf>
    <xf numFmtId="2" fontId="45" fillId="0" borderId="5" xfId="0" applyNumberFormat="1" applyFont="1" applyBorder="1" applyAlignment="1">
      <alignment horizontal="center" vertical="center" wrapText="1"/>
    </xf>
    <xf numFmtId="2" fontId="0" fillId="21" borderId="1" xfId="0" applyNumberForma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71" fillId="0" borderId="5" xfId="0" applyFont="1" applyBorder="1" applyAlignment="1" applyProtection="1">
      <alignment horizontal="center" vertical="center" wrapText="1"/>
      <protection locked="0"/>
    </xf>
    <xf numFmtId="0" fontId="44" fillId="0" borderId="5" xfId="0" applyFont="1" applyBorder="1" applyAlignment="1">
      <alignment horizontal="center" vertical="center" wrapText="1"/>
    </xf>
    <xf numFmtId="0" fontId="0" fillId="14" borderId="0" xfId="0" applyFill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14" borderId="0" xfId="0" applyFill="1" applyAlignment="1">
      <alignment horizontal="left" vertical="center" wrapText="1"/>
    </xf>
    <xf numFmtId="0" fontId="46" fillId="0" borderId="6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21" fillId="25" borderId="1" xfId="0" applyFont="1" applyFill="1" applyBorder="1" applyAlignment="1">
      <alignment horizontal="center" vertical="center" wrapText="1"/>
    </xf>
    <xf numFmtId="0" fontId="18" fillId="23" borderId="1" xfId="0" applyFont="1" applyFill="1" applyBorder="1" applyAlignment="1">
      <alignment horizontal="center" vertical="center" wrapText="1"/>
    </xf>
    <xf numFmtId="0" fontId="48" fillId="22" borderId="1" xfId="0" applyFont="1" applyFill="1" applyBorder="1" applyAlignment="1">
      <alignment horizontal="center" vertical="center" wrapText="1"/>
    </xf>
  </cellXfs>
  <cellStyles count="36">
    <cellStyle name="Accent" xfId="9" xr:uid="{00000000-0005-0000-0000-000000000000}"/>
    <cellStyle name="Accent 1" xfId="8" xr:uid="{00000000-0005-0000-0000-000001000000}"/>
    <cellStyle name="Accent 2" xfId="10" xr:uid="{00000000-0005-0000-0000-000002000000}"/>
    <cellStyle name="Accent 3" xfId="11" xr:uid="{00000000-0005-0000-0000-000003000000}"/>
    <cellStyle name="Bad" xfId="12" xr:uid="{00000000-0005-0000-0000-000004000000}"/>
    <cellStyle name="Error" xfId="13" xr:uid="{00000000-0005-0000-0000-000005000000}"/>
    <cellStyle name="Excel Built-in Hyperlink" xfId="5" xr:uid="{00000000-0005-0000-0000-000006000000}"/>
    <cellStyle name="Excel Built-in Normal 2" xfId="27" xr:uid="{00000000-0005-0000-0000-000007000000}"/>
    <cellStyle name="Footnote" xfId="14" xr:uid="{00000000-0005-0000-0000-000008000000}"/>
    <cellStyle name="Good" xfId="15" xr:uid="{00000000-0005-0000-0000-000009000000}"/>
    <cellStyle name="Heading" xfId="16" xr:uid="{00000000-0005-0000-0000-00000A000000}"/>
    <cellStyle name="Heading (user)" xfId="32" xr:uid="{00000000-0005-0000-0000-00000B000000}"/>
    <cellStyle name="Heading 1" xfId="17" xr:uid="{00000000-0005-0000-0000-00000C000000}"/>
    <cellStyle name="Heading 2" xfId="18" xr:uid="{00000000-0005-0000-0000-00000D000000}"/>
    <cellStyle name="Heading 3" xfId="29" xr:uid="{00000000-0005-0000-0000-00000E000000}"/>
    <cellStyle name="Heading 4" xfId="34" xr:uid="{00000000-0005-0000-0000-00000F000000}"/>
    <cellStyle name="Heading1" xfId="33" xr:uid="{00000000-0005-0000-0000-000010000000}"/>
    <cellStyle name="Hiperlink" xfId="28" builtinId="8"/>
    <cellStyle name="Hiperlink 2" xfId="3" xr:uid="{00000000-0005-0000-0000-000012000000}"/>
    <cellStyle name="Hiperlink 3" xfId="6" xr:uid="{00000000-0005-0000-0000-000013000000}"/>
    <cellStyle name="Hiperlink 4" xfId="25" xr:uid="{00000000-0005-0000-0000-000014000000}"/>
    <cellStyle name="Hyperlink" xfId="19" xr:uid="{00000000-0005-0000-0000-000015000000}"/>
    <cellStyle name="Neutral" xfId="20" xr:uid="{00000000-0005-0000-0000-000016000000}"/>
    <cellStyle name="Normal" xfId="0" builtinId="0"/>
    <cellStyle name="Normal 2" xfId="1" xr:uid="{00000000-0005-0000-0000-000018000000}"/>
    <cellStyle name="Normal 2 2" xfId="26" xr:uid="{00000000-0005-0000-0000-000019000000}"/>
    <cellStyle name="Normal 3" xfId="2" xr:uid="{00000000-0005-0000-0000-00001A000000}"/>
    <cellStyle name="Normal 4" xfId="4" xr:uid="{00000000-0005-0000-0000-00001B000000}"/>
    <cellStyle name="Normal 5" xfId="7" xr:uid="{00000000-0005-0000-0000-00001C000000}"/>
    <cellStyle name="Note" xfId="21" xr:uid="{00000000-0005-0000-0000-00001D000000}"/>
    <cellStyle name="Porcentagem" xfId="35" builtinId="5"/>
    <cellStyle name="Result" xfId="30" xr:uid="{00000000-0005-0000-0000-00001F000000}"/>
    <cellStyle name="Result2" xfId="31" xr:uid="{00000000-0005-0000-0000-000020000000}"/>
    <cellStyle name="Status" xfId="22" xr:uid="{00000000-0005-0000-0000-000021000000}"/>
    <cellStyle name="Text" xfId="23" xr:uid="{00000000-0005-0000-0000-000022000000}"/>
    <cellStyle name="Warning" xfId="24" xr:uid="{00000000-0005-0000-0000-000023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3190876</xdr:colOff>
      <xdr:row>0</xdr:row>
      <xdr:rowOff>133350</xdr:rowOff>
    </xdr:from>
    <xdr:to>
      <xdr:col>3</xdr:col>
      <xdr:colOff>400050</xdr:colOff>
      <xdr:row>4</xdr:row>
      <xdr:rowOff>352961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63" t="25578" r="3763" b="24699"/>
        <a:stretch/>
      </xdr:blipFill>
      <xdr:spPr>
        <a:xfrm>
          <a:off x="3743326" y="133350"/>
          <a:ext cx="2581274" cy="9816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552450</xdr:colOff>
      <xdr:row>0</xdr:row>
      <xdr:rowOff>142875</xdr:rowOff>
    </xdr:from>
    <xdr:to>
      <xdr:col>4</xdr:col>
      <xdr:colOff>914400</xdr:colOff>
      <xdr:row>7</xdr:row>
      <xdr:rowOff>180975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37E92A20-B644-4EBE-97C4-7980E83ED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991" b="26254"/>
        <a:stretch>
          <a:fillRect/>
        </a:stretch>
      </xdr:blipFill>
      <xdr:spPr bwMode="auto">
        <a:xfrm>
          <a:off x="2686050" y="142875"/>
          <a:ext cx="3876675" cy="1371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t="26991" b="26254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12600">
              <a:solidFill>
                <a:srgbClr val="2F528F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324720</xdr:colOff>
      <xdr:row>26</xdr:row>
      <xdr:rowOff>162720</xdr:rowOff>
    </xdr:from>
    <xdr:to>
      <xdr:col>4</xdr:col>
      <xdr:colOff>3476520</xdr:colOff>
      <xdr:row>26</xdr:row>
      <xdr:rowOff>1495080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335120" y="26451720"/>
          <a:ext cx="1808775" cy="117043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4</xdr:col>
      <xdr:colOff>171450</xdr:colOff>
      <xdr:row>3</xdr:row>
      <xdr:rowOff>238124</xdr:rowOff>
    </xdr:from>
    <xdr:to>
      <xdr:col>4</xdr:col>
      <xdr:colOff>2457450</xdr:colOff>
      <xdr:row>3</xdr:row>
      <xdr:rowOff>1304925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4055" t="56153" r="34055" b="20946"/>
        <a:stretch/>
      </xdr:blipFill>
      <xdr:spPr>
        <a:xfrm>
          <a:off x="5991225" y="1381124"/>
          <a:ext cx="2286000" cy="1066801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3</xdr:row>
      <xdr:rowOff>238124</xdr:rowOff>
    </xdr:from>
    <xdr:to>
      <xdr:col>4</xdr:col>
      <xdr:colOff>2457450</xdr:colOff>
      <xdr:row>3</xdr:row>
      <xdr:rowOff>1304925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4055" t="56153" r="34055" b="20946"/>
        <a:stretch/>
      </xdr:blipFill>
      <xdr:spPr>
        <a:xfrm>
          <a:off x="5991225" y="1381124"/>
          <a:ext cx="2286000" cy="1066801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ESI%20INTERNO/PIDE/PIDE%202022%20-%202027/2.%20Monitoramento%20PIDE%202022-2027/5.%20Monitoramento%20anual/2022/2.%20Coleta%20de%20dados%20Unidades/Planilhas%20recebidas/FECIV_incluir_consolida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ESI%20INTERNO/PIDE/PIDE%202022%20-%202027/2.%20Monitoramento%20PIDE%202022-2027/5.%20Monitoramento%20anual/2022/2.%20Coleta%20de%20dados%20Unidades/Planilhas%20recebidas/FEMEC_incluir_consolidad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ESI%20INTERNO/PIDE/PIDE%202022%20-%202027/2.%20Monitoramento%20PIDE%202022-2027/5.%20Monitoramento%20anual/2022/2.%20Coleta%20de%20dados%20Unidades/Planilhas%20recebidas/IBTEC_incluir_consolidad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IESI%20INTERNO/PIDE/PIDE%202022%20-%202027/2.%20Monitoramento%20PIDE%202022-2027/5.%20Monitoramento%20anual/2022/2.%20Coleta%20de%20dados%20Unidades/Planilhas%20recebidas/ICBIM_incluir_consolidad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IESI%20INTERNO/PIDE/PIDE%202022%20-%202027/2.%20Monitoramento%20PIDE%202022-2027/5.%20Monitoramento%20anual/2022/2.%20Coleta%20de%20dados%20Unidades/Planilhas%20recebidas/INCIS_inculir_consolidado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IESI%20INTERNO/PIDE/PIDE%202022%20-%202027/2.%20Monitoramento%20PIDE%202022-2027/5.%20Monitoramento%20anual/2022/2.%20Coleta%20de%20dados%20Unidades/Planilhas%20recebidas/FAEFI_incluir_conso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ÇÕES"/>
      <sheetName val="MENU"/>
      <sheetName val="GRADUAÇÃO"/>
      <sheetName val="PÓS-PESQUISA"/>
      <sheetName val="Metas_PROPP"/>
      <sheetName val="ASSISTÊNCIA"/>
      <sheetName val="Lista_metas"/>
      <sheetName val="GESTÃO PESSOAS"/>
      <sheetName val="GESTÃO E GOV"/>
      <sheetName val="EXTENSÃO E CULTURA"/>
      <sheetName val="INTERN. E INTERINSTIT."/>
      <sheetName val="REALIZAÇÕES"/>
      <sheetName val="INFRA_Demandas"/>
      <sheetName val="TIC_Demandas"/>
      <sheetName val="SISBI_Demandas"/>
      <sheetName val="PROPOSTAS"/>
      <sheetName val="IDENTIDADE ESTRATÉGICA"/>
      <sheetName val="ODS"/>
      <sheetName val="LOA"/>
      <sheetName val="Listas_o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ÇÕES"/>
      <sheetName val="GRADUAÇÃO"/>
      <sheetName val="PÓS-PESQUISA"/>
      <sheetName val="Metas_PROPP"/>
      <sheetName val="EXTENSÃO E CULTURA"/>
      <sheetName val="ASSISTÊNCIA"/>
      <sheetName val="Lista_metas"/>
      <sheetName val="GESTÃO PESSOAS"/>
      <sheetName val="GESTÃO E GOV"/>
      <sheetName val="REALIZAÇÕES"/>
      <sheetName val="INFRA_Demandas"/>
      <sheetName val="TIC_Demandas"/>
      <sheetName val="SISBI_Demandas"/>
      <sheetName val="PROPOSTAS"/>
      <sheetName val="IDENTIDADE ESTRATÉGICA"/>
      <sheetName val="ODS"/>
      <sheetName val="LOA"/>
      <sheetName val="Listas_ob"/>
      <sheetName val="INTERN. E INTERINSTI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ÇÕES"/>
      <sheetName val="MENU"/>
      <sheetName val="GRADUAÇÃO"/>
      <sheetName val="PÓS-PESQUISA"/>
      <sheetName val="Metas_PROPP"/>
      <sheetName val="EXTENSÃO E CULTURA"/>
      <sheetName val="ASSISTÊNCIA"/>
      <sheetName val="Lista_metas"/>
      <sheetName val="GESTÃO PESSOAS"/>
      <sheetName val="GESTÃO E GOV"/>
      <sheetName val="INTERN. E INTERINSTIT."/>
      <sheetName val="REALIZAÇÕES"/>
      <sheetName val="INFRA_Demandas"/>
      <sheetName val="TIC_Demandas"/>
      <sheetName val="SISBI_Demandas"/>
      <sheetName val="PROPOSTAS"/>
      <sheetName val="IDENTIDADE ESTRATÉGICA"/>
      <sheetName val="ODS"/>
      <sheetName val="LOA"/>
      <sheetName val="Listas_o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ÇÕES"/>
      <sheetName val="MENU"/>
      <sheetName val="GRADUAÇÃO"/>
      <sheetName val="Metas_PROPP"/>
      <sheetName val="PÓS-PESQUISA"/>
      <sheetName val="EXTENSÃO E CULTURA"/>
      <sheetName val="ASSISTÊNCIA"/>
      <sheetName val="Lista_metas"/>
      <sheetName val="GESTÃO PESSOAS"/>
      <sheetName val="GESTÃO E GOV"/>
      <sheetName val="INTERN. E INTERINSTIT."/>
      <sheetName val="REALIZAÇÕES"/>
      <sheetName val="INFRA_Demandas"/>
      <sheetName val="TIC_Demandas"/>
      <sheetName val="SISBI_Demandas"/>
      <sheetName val="PROPOSTAS"/>
      <sheetName val="IDENTIDADE ESTRATÉGICA"/>
      <sheetName val="ODS"/>
      <sheetName val="LOA"/>
      <sheetName val="Listas_o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ÇÕES"/>
      <sheetName val="MENU"/>
      <sheetName val="GRADUAÇÃO"/>
      <sheetName val="PÓS-PESQUISA"/>
      <sheetName val="Metas_PROPP"/>
      <sheetName val="EXTENSÃO E CULTURA"/>
      <sheetName val="ASSISTÊNCIA"/>
      <sheetName val="Lista_metas"/>
      <sheetName val="GESTÃO PESSOAS"/>
      <sheetName val="GESTÃO E GOV"/>
      <sheetName val="INTERN. E INTERINSTIT."/>
      <sheetName val="REALIZAÇÕES"/>
      <sheetName val="INFRA_Demandas"/>
      <sheetName val="TIC_Demandas"/>
      <sheetName val="SISBI_Demandas"/>
      <sheetName val="PROPOSTAS"/>
      <sheetName val="IDENTIDADE ESTRATÉGICA"/>
      <sheetName val="ODS"/>
      <sheetName val="LOA"/>
      <sheetName val="Listas_o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ÇÕES"/>
      <sheetName val="GRADUAÇÃO"/>
      <sheetName val="PÓS-PESQUISA"/>
      <sheetName val="Metas_PROPP"/>
      <sheetName val="EXTENSÃO E CULTURA"/>
      <sheetName val="ASSISTÊNCIA"/>
      <sheetName val="Lista_metas"/>
      <sheetName val="GESTÃO PESSOAS"/>
      <sheetName val="GESTÃO E GOV"/>
      <sheetName val="INTERN. E INTERINSTIT."/>
      <sheetName val="REALIZAÇÕES"/>
      <sheetName val="INFRA_Demandas"/>
      <sheetName val="TIC_Demandas"/>
      <sheetName val="SISBI_Demandas"/>
      <sheetName val="PROPOSTAS"/>
      <sheetName val="IDENTIDADE ESTRATÉGICA"/>
      <sheetName val="ODS"/>
      <sheetName val="LOA"/>
      <sheetName val="Listas_o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theme="4" tint="0.39997558519241921"/>
  </sheetPr>
  <dimension ref="A1:G44"/>
  <sheetViews>
    <sheetView showGridLines="0" topLeftCell="A5" zoomScaleNormal="100" workbookViewId="0">
      <selection activeCell="G25" sqref="G25"/>
    </sheetView>
  </sheetViews>
  <sheetFormatPr defaultColWidth="0" defaultRowHeight="15" zeroHeight="1"/>
  <cols>
    <col min="1" max="1" width="3.140625" style="1" customWidth="1"/>
    <col min="2" max="2" width="5.140625" style="44" customWidth="1"/>
    <col min="3" max="3" width="80.5703125" style="41" customWidth="1"/>
    <col min="4" max="4" width="9.140625" style="1" customWidth="1"/>
    <col min="5" max="5" width="9.140625" style="18" customWidth="1"/>
    <col min="6" max="6" width="14.42578125" style="1" customWidth="1"/>
    <col min="7" max="7" width="28.42578125" style="18" bestFit="1" customWidth="1"/>
    <col min="8" max="16384" width="9.140625" style="1" hidden="1"/>
  </cols>
  <sheetData>
    <row r="1" spans="2:7"/>
    <row r="2" spans="2:7"/>
    <row r="3" spans="2:7"/>
    <row r="4" spans="2:7"/>
    <row r="5" spans="2:7" ht="33.75" customHeight="1"/>
    <row r="6" spans="2:7" ht="15" customHeight="1">
      <c r="B6" s="190" t="s">
        <v>0</v>
      </c>
      <c r="C6" s="191"/>
      <c r="D6" s="191"/>
      <c r="E6" s="191"/>
      <c r="F6" s="191"/>
      <c r="G6" s="191"/>
    </row>
    <row r="7" spans="2:7" s="39" customFormat="1">
      <c r="B7" s="40"/>
      <c r="C7" s="40"/>
      <c r="D7" s="40"/>
      <c r="E7" s="40"/>
      <c r="F7" s="40"/>
      <c r="G7" s="57"/>
    </row>
    <row r="8" spans="2:7">
      <c r="C8" s="54" t="s">
        <v>1</v>
      </c>
      <c r="D8" s="55"/>
      <c r="E8" s="55"/>
      <c r="F8" s="55"/>
      <c r="G8" s="56" t="s">
        <v>2</v>
      </c>
    </row>
    <row r="9" spans="2:7">
      <c r="B9" s="44" t="s">
        <v>3</v>
      </c>
      <c r="C9" s="189" t="s">
        <v>4</v>
      </c>
      <c r="D9" s="189"/>
      <c r="E9" s="189"/>
      <c r="F9" s="189"/>
      <c r="G9" s="157" t="s">
        <v>5</v>
      </c>
    </row>
    <row r="10" spans="2:7">
      <c r="B10" s="44" t="s">
        <v>6</v>
      </c>
      <c r="C10" s="189" t="s">
        <v>7</v>
      </c>
      <c r="D10" s="189"/>
      <c r="E10" s="189"/>
      <c r="F10" s="189"/>
      <c r="G10" s="157" t="s">
        <v>5</v>
      </c>
    </row>
    <row r="11" spans="2:7">
      <c r="B11" s="44" t="s">
        <v>8</v>
      </c>
      <c r="C11" s="189" t="s">
        <v>9</v>
      </c>
      <c r="D11" s="189"/>
      <c r="E11" s="189"/>
      <c r="F11" s="189"/>
      <c r="G11" s="157" t="s">
        <v>5</v>
      </c>
    </row>
    <row r="12" spans="2:7">
      <c r="B12" s="44" t="s">
        <v>10</v>
      </c>
      <c r="C12" s="189" t="s">
        <v>11</v>
      </c>
      <c r="D12" s="189"/>
      <c r="E12" s="189"/>
      <c r="F12" s="189"/>
      <c r="G12" s="157" t="s">
        <v>5</v>
      </c>
    </row>
    <row r="13" spans="2:7">
      <c r="B13" s="44" t="s">
        <v>12</v>
      </c>
      <c r="C13" s="189" t="s">
        <v>13</v>
      </c>
      <c r="D13" s="189"/>
      <c r="E13" s="189"/>
      <c r="F13" s="189"/>
      <c r="G13" s="157" t="s">
        <v>5</v>
      </c>
    </row>
    <row r="14" spans="2:7">
      <c r="B14" s="44" t="s">
        <v>14</v>
      </c>
      <c r="C14" s="189" t="s">
        <v>15</v>
      </c>
      <c r="D14" s="189"/>
      <c r="E14" s="189"/>
      <c r="F14" s="189"/>
      <c r="G14" s="157" t="s">
        <v>5</v>
      </c>
    </row>
    <row r="15" spans="2:7">
      <c r="B15" s="44" t="s">
        <v>16</v>
      </c>
      <c r="C15" s="189" t="s">
        <v>17</v>
      </c>
      <c r="D15" s="189"/>
      <c r="E15" s="189"/>
      <c r="F15" s="189"/>
      <c r="G15" s="157" t="s">
        <v>5</v>
      </c>
    </row>
    <row r="16" spans="2:7">
      <c r="B16" s="44" t="s">
        <v>18</v>
      </c>
      <c r="C16" s="189" t="s">
        <v>19</v>
      </c>
      <c r="D16" s="189"/>
      <c r="E16" s="189"/>
      <c r="F16" s="189"/>
      <c r="G16" s="157" t="s">
        <v>5</v>
      </c>
    </row>
    <row r="17" spans="2:7">
      <c r="B17" s="44" t="s">
        <v>20</v>
      </c>
      <c r="C17" s="189" t="s">
        <v>21</v>
      </c>
      <c r="D17" s="189"/>
      <c r="E17" s="189"/>
      <c r="F17" s="189"/>
      <c r="G17" s="158" t="s">
        <v>22</v>
      </c>
    </row>
    <row r="18" spans="2:7">
      <c r="B18" s="44" t="s">
        <v>23</v>
      </c>
      <c r="C18" s="189" t="s">
        <v>24</v>
      </c>
      <c r="D18" s="189"/>
      <c r="E18" s="189"/>
      <c r="F18" s="189"/>
      <c r="G18" s="158" t="s">
        <v>22</v>
      </c>
    </row>
    <row r="19" spans="2:7">
      <c r="B19" s="44" t="s">
        <v>25</v>
      </c>
      <c r="C19" s="189" t="s">
        <v>26</v>
      </c>
      <c r="D19" s="189"/>
      <c r="E19" s="189"/>
      <c r="F19" s="189"/>
      <c r="G19" s="158" t="s">
        <v>22</v>
      </c>
    </row>
    <row r="20" spans="2:7">
      <c r="B20" s="44" t="s">
        <v>27</v>
      </c>
      <c r="C20" s="189" t="s">
        <v>28</v>
      </c>
      <c r="D20" s="189"/>
      <c r="E20" s="189"/>
      <c r="F20" s="189"/>
      <c r="G20" s="158" t="s">
        <v>22</v>
      </c>
    </row>
    <row r="21" spans="2:7">
      <c r="B21" s="44" t="s">
        <v>29</v>
      </c>
      <c r="C21" s="189" t="s">
        <v>30</v>
      </c>
      <c r="D21" s="189"/>
      <c r="E21" s="189"/>
      <c r="F21" s="189"/>
      <c r="G21" s="158" t="s">
        <v>22</v>
      </c>
    </row>
    <row r="22" spans="2:7">
      <c r="B22" s="44" t="s">
        <v>31</v>
      </c>
      <c r="C22" s="189" t="s">
        <v>32</v>
      </c>
      <c r="D22" s="189"/>
      <c r="E22" s="189"/>
      <c r="F22" s="189"/>
      <c r="G22" s="158" t="s">
        <v>22</v>
      </c>
    </row>
    <row r="23" spans="2:7">
      <c r="B23" s="44" t="s">
        <v>33</v>
      </c>
      <c r="C23" s="192" t="s">
        <v>34</v>
      </c>
      <c r="D23" s="192"/>
      <c r="E23" s="192"/>
      <c r="F23" s="192"/>
      <c r="G23" s="158" t="s">
        <v>22</v>
      </c>
    </row>
    <row r="24" spans="2:7">
      <c r="B24" s="44" t="s">
        <v>35</v>
      </c>
      <c r="C24" s="189" t="s">
        <v>36</v>
      </c>
      <c r="D24" s="189"/>
      <c r="E24" s="189"/>
      <c r="F24" s="189"/>
      <c r="G24" s="157" t="s">
        <v>5</v>
      </c>
    </row>
    <row r="25" spans="2:7">
      <c r="B25" s="44" t="s">
        <v>37</v>
      </c>
      <c r="C25" s="189" t="s">
        <v>38</v>
      </c>
      <c r="D25" s="189"/>
      <c r="E25" s="189"/>
      <c r="F25" s="189"/>
      <c r="G25" s="157" t="s">
        <v>39</v>
      </c>
    </row>
    <row r="26" spans="2:7">
      <c r="B26" s="44" t="s">
        <v>40</v>
      </c>
      <c r="C26" s="189" t="s">
        <v>41</v>
      </c>
      <c r="D26" s="189"/>
      <c r="E26" s="189"/>
      <c r="F26" s="189"/>
      <c r="G26" s="157" t="s">
        <v>39</v>
      </c>
    </row>
    <row r="27" spans="2:7" ht="27" customHeight="1">
      <c r="B27" s="44" t="s">
        <v>42</v>
      </c>
      <c r="C27" s="189" t="s">
        <v>43</v>
      </c>
      <c r="D27" s="189"/>
      <c r="E27" s="189"/>
      <c r="F27" s="189"/>
      <c r="G27" s="157" t="s">
        <v>39</v>
      </c>
    </row>
    <row r="28" spans="2:7">
      <c r="B28" s="44" t="s">
        <v>44</v>
      </c>
      <c r="C28" s="189" t="s">
        <v>45</v>
      </c>
      <c r="D28" s="189"/>
      <c r="E28" s="189"/>
      <c r="F28" s="189"/>
      <c r="G28" s="157" t="s">
        <v>39</v>
      </c>
    </row>
    <row r="29" spans="2:7">
      <c r="B29" s="44" t="s">
        <v>46</v>
      </c>
      <c r="C29" s="189" t="s">
        <v>47</v>
      </c>
      <c r="D29" s="189"/>
      <c r="E29" s="189"/>
      <c r="F29" s="189"/>
      <c r="G29" s="158" t="s">
        <v>22</v>
      </c>
    </row>
    <row r="30" spans="2:7">
      <c r="B30" s="44" t="s">
        <v>48</v>
      </c>
      <c r="C30" s="189" t="s">
        <v>49</v>
      </c>
      <c r="D30" s="189"/>
      <c r="E30" s="189"/>
      <c r="F30" s="189"/>
      <c r="G30" s="158" t="s">
        <v>22</v>
      </c>
    </row>
    <row r="31" spans="2:7">
      <c r="B31" s="44" t="s">
        <v>50</v>
      </c>
      <c r="C31" s="189" t="s">
        <v>51</v>
      </c>
      <c r="D31" s="189"/>
      <c r="E31" s="189"/>
      <c r="F31" s="189"/>
      <c r="G31" s="158" t="s">
        <v>22</v>
      </c>
    </row>
    <row r="32" spans="2:7">
      <c r="B32" s="44" t="s">
        <v>52</v>
      </c>
      <c r="C32" s="47" t="s">
        <v>53</v>
      </c>
      <c r="D32" s="48"/>
      <c r="E32" s="48"/>
      <c r="F32" s="48"/>
      <c r="G32" s="158" t="s">
        <v>22</v>
      </c>
    </row>
    <row r="33" spans="2:7">
      <c r="B33" s="44" t="s">
        <v>54</v>
      </c>
      <c r="C33" s="47" t="s">
        <v>55</v>
      </c>
      <c r="D33" s="48"/>
      <c r="E33" s="48"/>
      <c r="F33" s="48"/>
      <c r="G33" s="158" t="s">
        <v>22</v>
      </c>
    </row>
    <row r="34" spans="2:7">
      <c r="B34" s="44" t="s">
        <v>56</v>
      </c>
      <c r="C34" s="47" t="s">
        <v>57</v>
      </c>
      <c r="D34" s="48"/>
      <c r="E34" s="48"/>
      <c r="F34" s="48"/>
      <c r="G34" s="158" t="s">
        <v>22</v>
      </c>
    </row>
    <row r="35" spans="2:7">
      <c r="E35" s="1"/>
    </row>
    <row r="36" spans="2:7" hidden="1">
      <c r="E36" s="1"/>
    </row>
    <row r="44" spans="2:7"/>
  </sheetData>
  <sheetProtection algorithmName="SHA-512" hashValue="Hcci78etEgKhpDnSynuYs+9+Yx1Q+2iJmbH27dvKvyCV0IhdPQzA/TszUVC0sYDiDrfqIN4OrcyNrTl8EkJ9gg==" saltValue="VvMnICBiNVs22vKVaA+rzQ==" spinCount="100000" sheet="1" objects="1" scenarios="1"/>
  <mergeCells count="24">
    <mergeCell ref="C28:F28"/>
    <mergeCell ref="C29:F29"/>
    <mergeCell ref="C30:F30"/>
    <mergeCell ref="C31:F31"/>
    <mergeCell ref="C23:F23"/>
    <mergeCell ref="C24:F24"/>
    <mergeCell ref="C25:F25"/>
    <mergeCell ref="C26:F26"/>
    <mergeCell ref="C27:F27"/>
    <mergeCell ref="C18:F18"/>
    <mergeCell ref="C19:F19"/>
    <mergeCell ref="C20:F20"/>
    <mergeCell ref="C21:F21"/>
    <mergeCell ref="C22:F22"/>
    <mergeCell ref="C13:F13"/>
    <mergeCell ref="C14:F14"/>
    <mergeCell ref="C15:F15"/>
    <mergeCell ref="C16:F16"/>
    <mergeCell ref="C17:F17"/>
    <mergeCell ref="C9:F9"/>
    <mergeCell ref="C10:F10"/>
    <mergeCell ref="C11:F11"/>
    <mergeCell ref="C12:F12"/>
    <mergeCell ref="B6:G6"/>
  </mergeCells>
  <hyperlinks>
    <hyperlink ref="C8" location="Graduação!A1" display="Indicadores" xr:uid="{00000000-0004-0000-0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3"/>
  <dimension ref="A1"/>
  <sheetViews>
    <sheetView workbookViewId="0">
      <selection activeCell="C19" sqref="C19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4"/>
  <dimension ref="A1"/>
  <sheetViews>
    <sheetView workbookViewId="0">
      <selection activeCell="C20" sqref="C20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5"/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6"/>
  <dimension ref="A1"/>
  <sheetViews>
    <sheetView workbookViewId="0">
      <selection activeCell="C18" sqref="C18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7"/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18"/>
  <dimension ref="A1"/>
  <sheetViews>
    <sheetView workbookViewId="0">
      <selection activeCell="E17" sqref="E17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19"/>
  <dimension ref="A1"/>
  <sheetViews>
    <sheetView workbookViewId="0">
      <selection activeCell="M14" sqref="M14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20"/>
  <dimension ref="A1"/>
  <sheetViews>
    <sheetView workbookViewId="0">
      <selection activeCell="C21" sqref="C21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21"/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2"/>
  <dimension ref="A2:N62"/>
  <sheetViews>
    <sheetView topLeftCell="A59" zoomScale="80" zoomScaleNormal="80" zoomScaleSheetLayoutView="50" workbookViewId="0">
      <selection activeCell="D57" sqref="D57:D62"/>
    </sheetView>
  </sheetViews>
  <sheetFormatPr defaultRowHeight="15"/>
  <cols>
    <col min="2" max="2" width="9.140625" style="14" customWidth="1"/>
    <col min="3" max="3" width="54.85546875" style="33" customWidth="1"/>
    <col min="6" max="6" width="51.85546875" style="33" customWidth="1"/>
    <col min="9" max="9" width="12" bestFit="1" customWidth="1"/>
    <col min="12" max="12" width="70.140625" bestFit="1" customWidth="1"/>
    <col min="14" max="14" width="27.140625" bestFit="1" customWidth="1"/>
  </cols>
  <sheetData>
    <row r="2" spans="1:14">
      <c r="B2" s="14" t="s">
        <v>164</v>
      </c>
      <c r="F2" s="33" t="s">
        <v>165</v>
      </c>
      <c r="I2" t="s">
        <v>166</v>
      </c>
      <c r="L2" s="18" t="s">
        <v>167</v>
      </c>
      <c r="N2" t="s">
        <v>168</v>
      </c>
    </row>
    <row r="3" spans="1:14" ht="45">
      <c r="A3" t="s">
        <v>169</v>
      </c>
      <c r="B3" s="15" t="s">
        <v>170</v>
      </c>
      <c r="C3" s="33" t="str">
        <f>A3&amp;B3</f>
        <v>Elevar a Taxa de estudantes da graduação diplomados na duração padrão do curso</v>
      </c>
      <c r="F3" s="34" t="s">
        <v>102</v>
      </c>
      <c r="I3" t="s">
        <v>171</v>
      </c>
      <c r="L3" s="1" t="s">
        <v>109</v>
      </c>
      <c r="N3" t="s">
        <v>172</v>
      </c>
    </row>
    <row r="4" spans="1:14" ht="45">
      <c r="A4" t="s">
        <v>173</v>
      </c>
      <c r="B4" s="15" t="s">
        <v>170</v>
      </c>
      <c r="C4" s="33" t="str">
        <f t="shared" ref="C4:C40" si="0">A4&amp;B4</f>
        <v>Manter a Taxa de estudantes da graduação diplomados na duração padrão do curso</v>
      </c>
      <c r="F4" s="35" t="s">
        <v>94</v>
      </c>
      <c r="I4" t="s">
        <v>174</v>
      </c>
      <c r="L4" s="1" t="s">
        <v>175</v>
      </c>
      <c r="N4" t="s">
        <v>176</v>
      </c>
    </row>
    <row r="5" spans="1:14" ht="30">
      <c r="A5" t="s">
        <v>169</v>
      </c>
      <c r="B5" s="15" t="s">
        <v>4</v>
      </c>
      <c r="C5" s="33" t="str">
        <f t="shared" si="0"/>
        <v>Elevar a Taxa de sucesso na graduação</v>
      </c>
      <c r="F5" s="36" t="s">
        <v>130</v>
      </c>
      <c r="I5" t="s">
        <v>132</v>
      </c>
      <c r="L5" s="1" t="s">
        <v>97</v>
      </c>
      <c r="N5" t="s">
        <v>177</v>
      </c>
    </row>
    <row r="6" spans="1:14">
      <c r="A6" t="s">
        <v>173</v>
      </c>
      <c r="B6" s="15" t="s">
        <v>4</v>
      </c>
      <c r="C6" s="33" t="str">
        <f t="shared" si="0"/>
        <v>Manter a Taxa de sucesso na graduação</v>
      </c>
      <c r="I6" t="s">
        <v>95</v>
      </c>
      <c r="L6" s="1" t="s">
        <v>178</v>
      </c>
    </row>
    <row r="7" spans="1:14">
      <c r="A7" t="s">
        <v>179</v>
      </c>
      <c r="B7" s="16" t="s">
        <v>7</v>
      </c>
      <c r="C7" s="33" t="str">
        <f t="shared" si="0"/>
        <v>Diminuir o Índice de evasão nos cursos de graduação</v>
      </c>
      <c r="I7" t="s">
        <v>180</v>
      </c>
      <c r="L7" s="1" t="s">
        <v>181</v>
      </c>
    </row>
    <row r="8" spans="1:14">
      <c r="A8" t="s">
        <v>182</v>
      </c>
      <c r="B8" s="16" t="s">
        <v>7</v>
      </c>
      <c r="C8" s="33" t="str">
        <f t="shared" si="0"/>
        <v>Manter o Índice de evasão nos cursos de graduação</v>
      </c>
      <c r="I8" t="s">
        <v>183</v>
      </c>
    </row>
    <row r="9" spans="1:14">
      <c r="A9" t="s">
        <v>179</v>
      </c>
      <c r="B9" s="16" t="s">
        <v>9</v>
      </c>
      <c r="C9" s="33" t="str">
        <f t="shared" si="0"/>
        <v>Diminuir o Índice de evasão de estudantes cotistas</v>
      </c>
      <c r="I9" t="s">
        <v>184</v>
      </c>
    </row>
    <row r="10" spans="1:14">
      <c r="A10" t="s">
        <v>182</v>
      </c>
      <c r="B10" s="16" t="s">
        <v>9</v>
      </c>
      <c r="C10" s="33" t="str">
        <f t="shared" si="0"/>
        <v>Manter o Índice de evasão de estudantes cotistas</v>
      </c>
      <c r="I10" t="s">
        <v>108</v>
      </c>
    </row>
    <row r="11" spans="1:14">
      <c r="A11" t="s">
        <v>179</v>
      </c>
      <c r="B11" s="16" t="s">
        <v>11</v>
      </c>
      <c r="C11" s="33" t="str">
        <f t="shared" si="0"/>
        <v>Diminuir o Índice de retenção na graduação</v>
      </c>
      <c r="I11" t="s">
        <v>155</v>
      </c>
    </row>
    <row r="12" spans="1:14">
      <c r="A12" t="s">
        <v>182</v>
      </c>
      <c r="B12" s="16" t="s">
        <v>11</v>
      </c>
      <c r="C12" s="33" t="str">
        <f t="shared" si="0"/>
        <v>Manter o Índice de retenção na graduação</v>
      </c>
      <c r="I12" t="s">
        <v>122</v>
      </c>
    </row>
    <row r="13" spans="1:14">
      <c r="A13" t="s">
        <v>179</v>
      </c>
      <c r="B13" s="16" t="s">
        <v>13</v>
      </c>
      <c r="C13" s="33" t="str">
        <f t="shared" si="0"/>
        <v>Diminuir o Índice de retenção de estudantes cotistas</v>
      </c>
      <c r="I13" t="s">
        <v>185</v>
      </c>
    </row>
    <row r="14" spans="1:14">
      <c r="A14" t="s">
        <v>182</v>
      </c>
      <c r="B14" s="16" t="s">
        <v>13</v>
      </c>
      <c r="C14" s="33" t="str">
        <f t="shared" si="0"/>
        <v>Manter o Índice de retenção de estudantes cotistas</v>
      </c>
      <c r="I14" t="s">
        <v>186</v>
      </c>
    </row>
    <row r="15" spans="1:14" ht="30">
      <c r="A15" t="s">
        <v>169</v>
      </c>
      <c r="B15" s="15" t="s">
        <v>187</v>
      </c>
      <c r="C15" s="33" t="str">
        <f t="shared" si="0"/>
        <v>Elevar a Taxa de oferta de disciplinas na modalidade EaD na graduação presencial conforme previsto em legislação</v>
      </c>
      <c r="I15" t="s">
        <v>188</v>
      </c>
    </row>
    <row r="16" spans="1:14" ht="30">
      <c r="A16" t="s">
        <v>173</v>
      </c>
      <c r="B16" s="15" t="s">
        <v>187</v>
      </c>
      <c r="C16" s="33" t="str">
        <f t="shared" si="0"/>
        <v>Manter a Taxa de oferta de disciplinas na modalidade EaD na graduação presencial conforme previsto em legislação</v>
      </c>
      <c r="I16" t="s">
        <v>189</v>
      </c>
    </row>
    <row r="17" spans="1:9">
      <c r="A17" t="s">
        <v>169</v>
      </c>
      <c r="B17" s="15" t="s">
        <v>15</v>
      </c>
      <c r="C17" s="33" t="str">
        <f t="shared" si="0"/>
        <v>Elevar a Taxa de desempenho acadêmico</v>
      </c>
      <c r="I17" t="s">
        <v>190</v>
      </c>
    </row>
    <row r="18" spans="1:9">
      <c r="A18" t="s">
        <v>173</v>
      </c>
      <c r="B18" s="15" t="s">
        <v>15</v>
      </c>
      <c r="C18" s="33" t="str">
        <f t="shared" si="0"/>
        <v>Manter a Taxa de desempenho acadêmico</v>
      </c>
      <c r="I18" t="s">
        <v>191</v>
      </c>
    </row>
    <row r="19" spans="1:9">
      <c r="A19" t="s">
        <v>192</v>
      </c>
      <c r="B19" s="15" t="s">
        <v>19</v>
      </c>
      <c r="C19" s="33" t="str">
        <f t="shared" si="0"/>
        <v>Diminuir a Taxa de vagas ociosas na graduação</v>
      </c>
      <c r="I19" t="s">
        <v>193</v>
      </c>
    </row>
    <row r="20" spans="1:9">
      <c r="A20" t="s">
        <v>173</v>
      </c>
      <c r="B20" s="15" t="s">
        <v>19</v>
      </c>
      <c r="C20" s="33" t="str">
        <f t="shared" si="0"/>
        <v>Manter a Taxa de vagas ociosas na graduação</v>
      </c>
    </row>
    <row r="21" spans="1:9">
      <c r="A21" t="s">
        <v>169</v>
      </c>
      <c r="B21" s="15" t="s">
        <v>34</v>
      </c>
      <c r="C21" s="33" t="str">
        <f t="shared" si="0"/>
        <v>Elevar a Taxa de projetos pedagógicos revisados</v>
      </c>
    </row>
    <row r="22" spans="1:9">
      <c r="A22" t="s">
        <v>173</v>
      </c>
      <c r="B22" s="15" t="s">
        <v>34</v>
      </c>
      <c r="C22" s="33" t="str">
        <f t="shared" si="0"/>
        <v>Manter a Taxa de projetos pedagógicos revisados</v>
      </c>
    </row>
    <row r="23" spans="1:9" ht="30">
      <c r="A23" t="s">
        <v>169</v>
      </c>
      <c r="B23" s="15" t="s">
        <v>36</v>
      </c>
      <c r="C23" s="33" t="str">
        <f t="shared" si="0"/>
        <v>Elevar a Taxa de mobilidade nacional nos cursos de graduação</v>
      </c>
    </row>
    <row r="24" spans="1:9" ht="30">
      <c r="A24" t="s">
        <v>173</v>
      </c>
      <c r="B24" s="15" t="s">
        <v>36</v>
      </c>
      <c r="C24" s="33" t="str">
        <f t="shared" si="0"/>
        <v>Manter a Taxa de mobilidade nacional nos cursos de graduação</v>
      </c>
    </row>
    <row r="25" spans="1:9">
      <c r="A25" t="s">
        <v>194</v>
      </c>
      <c r="B25" s="15" t="s">
        <v>21</v>
      </c>
      <c r="C25" s="33" t="str">
        <f t="shared" si="0"/>
        <v>Elevar o Conceito ENADE médio</v>
      </c>
    </row>
    <row r="26" spans="1:9">
      <c r="A26" t="s">
        <v>182</v>
      </c>
      <c r="B26" s="15" t="s">
        <v>21</v>
      </c>
      <c r="C26" s="33" t="str">
        <f t="shared" si="0"/>
        <v>Manter o Conceito ENADE médio</v>
      </c>
    </row>
    <row r="27" spans="1:9">
      <c r="A27" t="s">
        <v>194</v>
      </c>
      <c r="B27" s="15" t="s">
        <v>26</v>
      </c>
      <c r="C27" s="33" t="str">
        <f t="shared" si="0"/>
        <v>Elevar o Conceito CPC médio</v>
      </c>
    </row>
    <row r="28" spans="1:9">
      <c r="A28" t="s">
        <v>182</v>
      </c>
      <c r="B28" s="15" t="s">
        <v>26</v>
      </c>
      <c r="C28" s="33" t="str">
        <f t="shared" si="0"/>
        <v>Manter o Conceito CPC médio</v>
      </c>
    </row>
    <row r="29" spans="1:9" ht="30">
      <c r="A29" t="s">
        <v>169</v>
      </c>
      <c r="B29" s="15" t="s">
        <v>38</v>
      </c>
      <c r="C29" s="33" t="str">
        <f t="shared" si="0"/>
        <v>Elevar a Taxa de estudantes de graduação participantes de programa de iniciação científica ou tecnológica</v>
      </c>
    </row>
    <row r="30" spans="1:9" ht="30">
      <c r="A30" t="s">
        <v>173</v>
      </c>
      <c r="B30" s="15" t="s">
        <v>38</v>
      </c>
      <c r="C30" s="33" t="str">
        <f t="shared" si="0"/>
        <v>Manter a Taxa de estudantes de graduação participantes de programa de iniciação científica ou tecnológica</v>
      </c>
    </row>
    <row r="31" spans="1:9" ht="30">
      <c r="A31" t="s">
        <v>169</v>
      </c>
      <c r="B31" s="15" t="s">
        <v>195</v>
      </c>
      <c r="C31" s="33" t="str">
        <f t="shared" si="0"/>
        <v>Elevar a Taxa de estudantes de graduação em regime presencial envolvidos em Extensão</v>
      </c>
    </row>
    <row r="32" spans="1:9" ht="30">
      <c r="A32" t="s">
        <v>173</v>
      </c>
      <c r="B32" s="15" t="s">
        <v>195</v>
      </c>
      <c r="C32" s="33" t="str">
        <f t="shared" si="0"/>
        <v>Manter a Taxa de estudantes de graduação em regime presencial envolvidos em Extensão</v>
      </c>
    </row>
    <row r="33" spans="1:3" ht="30">
      <c r="A33" t="s">
        <v>169</v>
      </c>
      <c r="B33" s="15" t="s">
        <v>196</v>
      </c>
      <c r="C33" s="33" t="str">
        <f t="shared" si="0"/>
        <v>Elevar a Taxa de egressos empregados em área de formação do curso de graduação</v>
      </c>
    </row>
    <row r="34" spans="1:3" ht="30">
      <c r="A34" t="s">
        <v>173</v>
      </c>
      <c r="B34" s="15" t="s">
        <v>196</v>
      </c>
      <c r="C34" s="33" t="str">
        <f t="shared" si="0"/>
        <v>Manter a Taxa de egressos empregados em área de formação do curso de graduação</v>
      </c>
    </row>
    <row r="35" spans="1:3" ht="60">
      <c r="A35" t="s">
        <v>169</v>
      </c>
      <c r="B35" s="15" t="s">
        <v>43</v>
      </c>
      <c r="C35" s="33" t="str">
        <f t="shared" si="0"/>
        <v>Elevar a Taxa de cursos de graduação com uma disciplina ou conteúdo e atividade curricular concernentes à Educação das Relações Étnico-raciais e Histórias e Culturas Afro-Brasileira, Africana e Indígena</v>
      </c>
    </row>
    <row r="36" spans="1:3" ht="60">
      <c r="A36" t="s">
        <v>173</v>
      </c>
      <c r="B36" s="15" t="s">
        <v>43</v>
      </c>
      <c r="C36" s="33" t="str">
        <f t="shared" si="0"/>
        <v>Manter a Taxa de cursos de graduação com uma disciplina ou conteúdo e atividade curricular concernentes à Educação das Relações Étnico-raciais e Histórias e Culturas Afro-Brasileira, Africana e Indígena</v>
      </c>
    </row>
    <row r="37" spans="1:3" ht="30">
      <c r="A37" t="s">
        <v>169</v>
      </c>
      <c r="B37" s="15" t="s">
        <v>197</v>
      </c>
      <c r="C37" s="33" t="str">
        <f t="shared" si="0"/>
        <v xml:space="preserve">Elevar a Taxa de cursos de graduação com disciplinas de empreendedorismo </v>
      </c>
    </row>
    <row r="38" spans="1:3" ht="30">
      <c r="A38" t="s">
        <v>173</v>
      </c>
      <c r="B38" s="15" t="s">
        <v>197</v>
      </c>
      <c r="C38" s="33" t="str">
        <f t="shared" si="0"/>
        <v xml:space="preserve">Manter a Taxa de cursos de graduação com disciplinas de empreendedorismo </v>
      </c>
    </row>
    <row r="39" spans="1:3" ht="30">
      <c r="A39" t="s">
        <v>169</v>
      </c>
      <c r="B39" s="15" t="s">
        <v>45</v>
      </c>
      <c r="C39" s="33" t="str">
        <f t="shared" si="0"/>
        <v>Elevar a Taxa de cursos de graduação com disciplinas de sustentabilidade</v>
      </c>
    </row>
    <row r="40" spans="1:3" ht="30">
      <c r="A40" t="s">
        <v>173</v>
      </c>
      <c r="B40" s="15" t="s">
        <v>45</v>
      </c>
      <c r="C40" s="33" t="str">
        <f t="shared" si="0"/>
        <v>Manter a Taxa de cursos de graduação com disciplinas de sustentabilidade</v>
      </c>
    </row>
    <row r="41" spans="1:3" ht="30">
      <c r="C41" s="20" t="s">
        <v>198</v>
      </c>
    </row>
    <row r="42" spans="1:3" ht="30">
      <c r="C42" s="20" t="s">
        <v>199</v>
      </c>
    </row>
    <row r="43" spans="1:3" ht="30">
      <c r="C43" s="20" t="s">
        <v>200</v>
      </c>
    </row>
    <row r="44" spans="1:3" ht="30">
      <c r="C44" s="20" t="s">
        <v>201</v>
      </c>
    </row>
    <row r="45" spans="1:3">
      <c r="C45" s="20" t="s">
        <v>202</v>
      </c>
    </row>
    <row r="46" spans="1:3">
      <c r="C46" s="20" t="s">
        <v>203</v>
      </c>
    </row>
    <row r="47" spans="1:3" ht="45">
      <c r="C47" s="20" t="s">
        <v>204</v>
      </c>
    </row>
    <row r="48" spans="1:3" ht="45">
      <c r="C48" s="20" t="s">
        <v>205</v>
      </c>
    </row>
    <row r="49" spans="2:4" ht="45">
      <c r="C49" s="20" t="s">
        <v>206</v>
      </c>
    </row>
    <row r="50" spans="2:4" ht="45">
      <c r="C50" s="20" t="s">
        <v>207</v>
      </c>
    </row>
    <row r="51" spans="2:4" ht="45">
      <c r="C51" s="20" t="s">
        <v>208</v>
      </c>
    </row>
    <row r="52" spans="2:4" ht="45">
      <c r="C52" s="20" t="s">
        <v>209</v>
      </c>
    </row>
    <row r="53" spans="2:4" ht="30">
      <c r="C53" s="20" t="s">
        <v>210</v>
      </c>
    </row>
    <row r="54" spans="2:4" ht="30">
      <c r="C54" s="20" t="s">
        <v>211</v>
      </c>
    </row>
    <row r="55" spans="2:4" ht="45">
      <c r="C55" s="45" t="s">
        <v>212</v>
      </c>
    </row>
    <row r="56" spans="2:4" ht="45">
      <c r="C56" s="45" t="s">
        <v>213</v>
      </c>
    </row>
    <row r="57" spans="2:4" ht="30">
      <c r="B57" s="14" t="s">
        <v>169</v>
      </c>
      <c r="C57" s="20" t="s">
        <v>49</v>
      </c>
      <c r="D57" t="str">
        <f>B57&amp;C57</f>
        <v>Elevar a Taxa de atendimento de ingressantes com deficiência - Monitoria</v>
      </c>
    </row>
    <row r="58" spans="2:4" ht="30">
      <c r="B58" s="14" t="s">
        <v>173</v>
      </c>
      <c r="C58" s="20" t="s">
        <v>49</v>
      </c>
      <c r="D58" t="str">
        <f t="shared" ref="D58:D62" si="1">B58&amp;C58</f>
        <v>Manter a Taxa de atendimento de ingressantes com deficiência - Monitoria</v>
      </c>
    </row>
    <row r="59" spans="2:4" ht="30">
      <c r="B59" s="14" t="s">
        <v>169</v>
      </c>
      <c r="C59" s="20" t="s">
        <v>214</v>
      </c>
      <c r="D59" t="str">
        <f t="shared" si="1"/>
        <v>Elevar a Taxa de atendimento de ingressantes com deficiência - Intérpretes de Libras.</v>
      </c>
    </row>
    <row r="60" spans="2:4" ht="30">
      <c r="B60" s="14" t="s">
        <v>173</v>
      </c>
      <c r="C60" s="20" t="s">
        <v>214</v>
      </c>
      <c r="D60" t="str">
        <f t="shared" si="1"/>
        <v>Manter a Taxa de atendimento de ingressantes com deficiência - Intérpretes de Libras.</v>
      </c>
    </row>
    <row r="61" spans="2:4" ht="30">
      <c r="B61" s="14" t="s">
        <v>169</v>
      </c>
      <c r="C61" s="20" t="s">
        <v>215</v>
      </c>
      <c r="D61" t="str">
        <f t="shared" si="1"/>
        <v>Elevar a Taxa de atendimento de ingressantes com deficiência - Bolsa Acessibilidade.</v>
      </c>
    </row>
    <row r="62" spans="2:4" ht="30">
      <c r="B62" s="14" t="s">
        <v>173</v>
      </c>
      <c r="C62" s="20" t="s">
        <v>215</v>
      </c>
      <c r="D62" t="str">
        <f t="shared" si="1"/>
        <v>Manter a Taxa de atendimento de ingressantes com deficiência - Bolsa Acessibilidade.</v>
      </c>
    </row>
  </sheetData>
  <phoneticPr fontId="3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G19"/>
  <sheetViews>
    <sheetView showGridLines="0" workbookViewId="0">
      <selection activeCell="F5" sqref="F5"/>
    </sheetView>
  </sheetViews>
  <sheetFormatPr defaultColWidth="0" defaultRowHeight="15" customHeight="1" zeroHeight="1"/>
  <cols>
    <col min="1" max="1" width="9.140625" customWidth="1"/>
    <col min="2" max="2" width="22.85546875" customWidth="1"/>
    <col min="3" max="3" width="13" customWidth="1"/>
    <col min="4" max="4" width="39.7109375" customWidth="1"/>
    <col min="5" max="5" width="28.85546875" customWidth="1"/>
    <col min="6" max="6" width="22.28515625" customWidth="1"/>
    <col min="7" max="7" width="9.140625" customWidth="1"/>
    <col min="8" max="16384" width="9.140625" hidden="1"/>
  </cols>
  <sheetData>
    <row r="1" spans="2:6"/>
    <row r="2" spans="2:6"/>
    <row r="3" spans="2:6"/>
    <row r="4" spans="2:6"/>
    <row r="5" spans="2:6"/>
    <row r="6" spans="2:6"/>
    <row r="7" spans="2:6"/>
    <row r="8" spans="2:6"/>
    <row r="9" spans="2:6"/>
    <row r="10" spans="2:6">
      <c r="B10" s="193" t="s">
        <v>58</v>
      </c>
      <c r="C10" s="194"/>
      <c r="D10" s="194"/>
      <c r="E10" s="194"/>
      <c r="F10" s="195"/>
    </row>
    <row r="11" spans="2:6">
      <c r="B11" s="196"/>
      <c r="C11" s="197"/>
      <c r="D11" s="197"/>
      <c r="E11" s="197"/>
      <c r="F11" s="198"/>
    </row>
    <row r="12" spans="2:6">
      <c r="B12" s="196"/>
      <c r="C12" s="197"/>
      <c r="D12" s="197"/>
      <c r="E12" s="197"/>
      <c r="F12" s="198"/>
    </row>
    <row r="13" spans="2:6">
      <c r="B13" s="196"/>
      <c r="C13" s="197"/>
      <c r="D13" s="197"/>
      <c r="E13" s="197"/>
      <c r="F13" s="198"/>
    </row>
    <row r="14" spans="2:6">
      <c r="B14" s="196"/>
      <c r="C14" s="197"/>
      <c r="D14" s="197"/>
      <c r="E14" s="197"/>
      <c r="F14" s="198"/>
    </row>
    <row r="15" spans="2:6">
      <c r="B15" s="196"/>
      <c r="C15" s="197"/>
      <c r="D15" s="197"/>
      <c r="E15" s="197"/>
      <c r="F15" s="198"/>
    </row>
    <row r="16" spans="2:6">
      <c r="B16" s="196"/>
      <c r="C16" s="197"/>
      <c r="D16" s="197"/>
      <c r="E16" s="197"/>
      <c r="F16" s="198"/>
    </row>
    <row r="17" spans="2:6">
      <c r="B17" s="196"/>
      <c r="C17" s="197"/>
      <c r="D17" s="197"/>
      <c r="E17" s="197"/>
      <c r="F17" s="198"/>
    </row>
    <row r="18" spans="2:6">
      <c r="B18" s="199"/>
      <c r="C18" s="200"/>
      <c r="D18" s="200"/>
      <c r="E18" s="200"/>
      <c r="F18" s="201"/>
    </row>
    <row r="19" spans="2:6"/>
  </sheetData>
  <sheetProtection algorithmName="SHA-512" hashValue="ewxCn7smj1vDrSZvVhEWlN1zBQUuUlbzC4Sua3YJPkyVG0HGvCrG4oPH/QljPh8cUhzBslBRFl1i5s7qWmEgBQ==" saltValue="R6bimYP4Fm4RvnJcbTryaA==" spinCount="100000" sheet="1" objects="1" scenarios="1"/>
  <mergeCells count="1">
    <mergeCell ref="B10:F18"/>
  </mergeCells>
  <pageMargins left="0.511811024" right="0.511811024" top="0.78740157499999996" bottom="0.78740157499999996" header="0.31496062000000002" footer="0.31496062000000002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0.39997558519241921"/>
  </sheetPr>
  <dimension ref="B2:W8"/>
  <sheetViews>
    <sheetView showGridLines="0" topLeftCell="G2" workbookViewId="0">
      <selection activeCell="J7" sqref="J7"/>
    </sheetView>
  </sheetViews>
  <sheetFormatPr defaultRowHeight="15"/>
  <cols>
    <col min="2" max="2" width="7.5703125" customWidth="1"/>
    <col min="3" max="3" width="57.7109375" customWidth="1"/>
    <col min="4" max="4" width="29.42578125" customWidth="1"/>
    <col min="5" max="5" width="40.7109375" customWidth="1"/>
    <col min="6" max="6" width="30.28515625" customWidth="1"/>
    <col min="7" max="7" width="33.140625" customWidth="1"/>
    <col min="8" max="8" width="15.140625" customWidth="1"/>
    <col min="9" max="15" width="17.140625" style="18" customWidth="1"/>
    <col min="16" max="24" width="22.28515625" customWidth="1"/>
  </cols>
  <sheetData>
    <row r="2" spans="2:23" ht="19.5" customHeight="1">
      <c r="B2" s="203" t="s">
        <v>61</v>
      </c>
      <c r="C2" s="203" t="s">
        <v>83</v>
      </c>
      <c r="D2" s="177" t="s">
        <v>62</v>
      </c>
      <c r="E2" s="203" t="s">
        <v>64</v>
      </c>
      <c r="F2" s="177" t="s">
        <v>216</v>
      </c>
      <c r="G2" s="203" t="s">
        <v>217</v>
      </c>
      <c r="H2" s="202" t="s">
        <v>218</v>
      </c>
      <c r="I2" s="202" t="s">
        <v>70</v>
      </c>
      <c r="J2" s="202" t="s">
        <v>219</v>
      </c>
      <c r="K2" s="202" t="s">
        <v>71</v>
      </c>
      <c r="L2" s="202" t="s">
        <v>72</v>
      </c>
      <c r="M2" s="202" t="s">
        <v>73</v>
      </c>
      <c r="N2" s="202" t="s">
        <v>74</v>
      </c>
      <c r="O2" s="202" t="s">
        <v>75</v>
      </c>
      <c r="P2" s="203" t="s">
        <v>65</v>
      </c>
      <c r="Q2" s="203" t="s">
        <v>79</v>
      </c>
      <c r="R2" s="204" t="s">
        <v>220</v>
      </c>
      <c r="S2" s="203" t="s">
        <v>221</v>
      </c>
      <c r="T2" s="203" t="s">
        <v>222</v>
      </c>
      <c r="U2" s="203" t="s">
        <v>167</v>
      </c>
      <c r="V2" s="182" t="s">
        <v>223</v>
      </c>
      <c r="W2" s="203" t="s">
        <v>224</v>
      </c>
    </row>
    <row r="3" spans="2:23" ht="19.5" customHeight="1">
      <c r="B3" s="203"/>
      <c r="C3" s="203"/>
      <c r="D3" s="178" t="s">
        <v>225</v>
      </c>
      <c r="E3" s="203"/>
      <c r="F3" s="178" t="s">
        <v>225</v>
      </c>
      <c r="G3" s="203"/>
      <c r="H3" s="202"/>
      <c r="I3" s="202"/>
      <c r="J3" s="202"/>
      <c r="K3" s="202"/>
      <c r="L3" s="202"/>
      <c r="M3" s="202"/>
      <c r="N3" s="202"/>
      <c r="O3" s="202"/>
      <c r="P3" s="203"/>
      <c r="Q3" s="203"/>
      <c r="R3" s="204"/>
      <c r="S3" s="203"/>
      <c r="T3" s="203"/>
      <c r="U3" s="203"/>
      <c r="V3" s="182" t="s">
        <v>226</v>
      </c>
      <c r="W3" s="203"/>
    </row>
    <row r="4" spans="2:23" ht="89.25">
      <c r="B4" s="179" t="s">
        <v>6</v>
      </c>
      <c r="C4" s="176" t="s">
        <v>90</v>
      </c>
      <c r="D4" s="176" t="s">
        <v>227</v>
      </c>
      <c r="E4" s="176" t="s">
        <v>228</v>
      </c>
      <c r="F4" s="176" t="s">
        <v>229</v>
      </c>
      <c r="G4" s="176" t="s">
        <v>87</v>
      </c>
      <c r="H4" s="180">
        <v>9.36</v>
      </c>
      <c r="I4" s="181">
        <v>9.26</v>
      </c>
      <c r="J4" s="181">
        <v>9.1300000000000008</v>
      </c>
      <c r="K4" s="181">
        <v>9.16</v>
      </c>
      <c r="L4" s="181">
        <v>9.06</v>
      </c>
      <c r="M4" s="181">
        <v>8.9600000000000009</v>
      </c>
      <c r="N4" s="181">
        <v>8.86</v>
      </c>
      <c r="O4" s="181">
        <v>8.76</v>
      </c>
      <c r="P4" s="176" t="s">
        <v>85</v>
      </c>
      <c r="Q4" s="176" t="s">
        <v>114</v>
      </c>
      <c r="R4" s="176" t="s">
        <v>172</v>
      </c>
      <c r="S4" s="176" t="s">
        <v>94</v>
      </c>
      <c r="T4" s="176" t="s">
        <v>95</v>
      </c>
      <c r="U4" s="176" t="s">
        <v>230</v>
      </c>
      <c r="V4" s="176" t="s">
        <v>84</v>
      </c>
      <c r="W4" s="176" t="s">
        <v>89</v>
      </c>
    </row>
    <row r="5" spans="2:23" ht="89.25">
      <c r="B5" s="179" t="s">
        <v>8</v>
      </c>
      <c r="C5" s="176" t="s">
        <v>90</v>
      </c>
      <c r="D5" s="176" t="s">
        <v>231</v>
      </c>
      <c r="E5" s="176" t="s">
        <v>232</v>
      </c>
      <c r="F5" s="176" t="s">
        <v>233</v>
      </c>
      <c r="G5" s="176" t="s">
        <v>87</v>
      </c>
      <c r="H5" s="180">
        <v>9.5399999999999991</v>
      </c>
      <c r="I5" s="181">
        <v>9.44</v>
      </c>
      <c r="J5" s="181">
        <v>9.6199999999999992</v>
      </c>
      <c r="K5" s="184">
        <v>9.52</v>
      </c>
      <c r="L5" s="184">
        <v>9.5</v>
      </c>
      <c r="M5" s="184">
        <v>9.48</v>
      </c>
      <c r="N5" s="184">
        <v>9.4600000000000009</v>
      </c>
      <c r="O5" s="184">
        <v>9.44</v>
      </c>
      <c r="P5" s="176" t="s">
        <v>85</v>
      </c>
      <c r="Q5" s="176" t="s">
        <v>114</v>
      </c>
      <c r="R5" s="176" t="s">
        <v>172</v>
      </c>
      <c r="S5" s="176" t="s">
        <v>94</v>
      </c>
      <c r="T5" s="176" t="s">
        <v>95</v>
      </c>
      <c r="U5" s="176" t="s">
        <v>230</v>
      </c>
      <c r="V5" s="176" t="s">
        <v>234</v>
      </c>
      <c r="W5" s="176" t="s">
        <v>89</v>
      </c>
    </row>
    <row r="6" spans="2:23" ht="89.25">
      <c r="B6" s="179" t="s">
        <v>10</v>
      </c>
      <c r="C6" s="176" t="s">
        <v>90</v>
      </c>
      <c r="D6" s="176" t="s">
        <v>11</v>
      </c>
      <c r="E6" s="176" t="s">
        <v>235</v>
      </c>
      <c r="F6" s="176" t="s">
        <v>236</v>
      </c>
      <c r="G6" s="176" t="s">
        <v>87</v>
      </c>
      <c r="H6" s="180">
        <v>50.85</v>
      </c>
      <c r="I6" s="181">
        <v>50</v>
      </c>
      <c r="J6" s="181">
        <v>56.05</v>
      </c>
      <c r="K6" s="181">
        <v>49.5</v>
      </c>
      <c r="L6" s="181">
        <v>49</v>
      </c>
      <c r="M6" s="181">
        <v>48.5</v>
      </c>
      <c r="N6" s="181">
        <v>48</v>
      </c>
      <c r="O6" s="181">
        <v>47.5</v>
      </c>
      <c r="P6" s="176" t="s">
        <v>85</v>
      </c>
      <c r="Q6" s="176" t="s">
        <v>114</v>
      </c>
      <c r="R6" s="176" t="s">
        <v>172</v>
      </c>
      <c r="S6" s="176" t="s">
        <v>94</v>
      </c>
      <c r="T6" s="176" t="s">
        <v>237</v>
      </c>
      <c r="U6" s="176" t="s">
        <v>230</v>
      </c>
      <c r="V6" s="176" t="s">
        <v>84</v>
      </c>
      <c r="W6" s="176" t="s">
        <v>89</v>
      </c>
    </row>
    <row r="7" spans="2:23" ht="114.75" customHeight="1">
      <c r="B7" s="179" t="s">
        <v>12</v>
      </c>
      <c r="C7" s="176" t="s">
        <v>90</v>
      </c>
      <c r="D7" s="176" t="s">
        <v>238</v>
      </c>
      <c r="E7" s="176" t="s">
        <v>239</v>
      </c>
      <c r="F7" s="176" t="s">
        <v>240</v>
      </c>
      <c r="G7" s="176" t="s">
        <v>87</v>
      </c>
      <c r="H7" s="180">
        <v>71.599999999999994</v>
      </c>
      <c r="I7" s="181">
        <v>70.599999999999994</v>
      </c>
      <c r="J7" s="181">
        <v>58.13</v>
      </c>
      <c r="K7" s="184">
        <v>49.5</v>
      </c>
      <c r="L7" s="184">
        <v>49</v>
      </c>
      <c r="M7" s="184">
        <v>48.5</v>
      </c>
      <c r="N7" s="184">
        <v>48</v>
      </c>
      <c r="O7" s="184">
        <v>47.5</v>
      </c>
      <c r="P7" s="176" t="s">
        <v>85</v>
      </c>
      <c r="Q7" s="176" t="s">
        <v>114</v>
      </c>
      <c r="R7" s="176" t="s">
        <v>172</v>
      </c>
      <c r="S7" s="176" t="s">
        <v>94</v>
      </c>
      <c r="T7" s="176" t="s">
        <v>237</v>
      </c>
      <c r="U7" s="176" t="s">
        <v>230</v>
      </c>
      <c r="V7" s="176" t="s">
        <v>234</v>
      </c>
      <c r="W7" s="176" t="s">
        <v>89</v>
      </c>
    </row>
    <row r="8" spans="2:23" ht="51">
      <c r="B8" s="185" t="s">
        <v>241</v>
      </c>
      <c r="C8" s="186" t="s">
        <v>242</v>
      </c>
      <c r="D8" s="186" t="s">
        <v>243</v>
      </c>
      <c r="E8" s="186" t="s">
        <v>244</v>
      </c>
      <c r="F8" s="186" t="s">
        <v>245</v>
      </c>
      <c r="G8" s="186" t="s">
        <v>246</v>
      </c>
      <c r="H8" s="186">
        <v>210</v>
      </c>
      <c r="I8" s="186">
        <v>210</v>
      </c>
      <c r="J8" s="66"/>
      <c r="K8" s="186">
        <v>210</v>
      </c>
      <c r="L8" s="186">
        <v>210</v>
      </c>
      <c r="M8" s="186">
        <v>210</v>
      </c>
      <c r="N8" s="186">
        <v>210</v>
      </c>
      <c r="O8" s="186">
        <v>210</v>
      </c>
      <c r="P8" s="186" t="s">
        <v>247</v>
      </c>
      <c r="Q8" s="186" t="s">
        <v>114</v>
      </c>
      <c r="R8" s="186" t="s">
        <v>172</v>
      </c>
      <c r="S8" s="186" t="s">
        <v>130</v>
      </c>
      <c r="T8" s="186" t="s">
        <v>248</v>
      </c>
      <c r="U8" s="186" t="s">
        <v>109</v>
      </c>
      <c r="V8" s="186" t="s">
        <v>249</v>
      </c>
      <c r="W8" s="186" t="s">
        <v>89</v>
      </c>
    </row>
  </sheetData>
  <mergeCells count="19">
    <mergeCell ref="W2:W3"/>
    <mergeCell ref="P2:P3"/>
    <mergeCell ref="Q2:Q3"/>
    <mergeCell ref="R2:R3"/>
    <mergeCell ref="S2:S3"/>
    <mergeCell ref="T2:T3"/>
    <mergeCell ref="U2:U3"/>
    <mergeCell ref="O2:O3"/>
    <mergeCell ref="B2:B3"/>
    <mergeCell ref="C2:C3"/>
    <mergeCell ref="E2:E3"/>
    <mergeCell ref="G2:G3"/>
    <mergeCell ref="H2:H3"/>
    <mergeCell ref="I2:I3"/>
    <mergeCell ref="J2:J3"/>
    <mergeCell ref="K2:K3"/>
    <mergeCell ref="L2:L3"/>
    <mergeCell ref="M2:M3"/>
    <mergeCell ref="N2:N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49">
    <tabColor theme="5" tint="0.39997558519241921"/>
  </sheetPr>
  <dimension ref="A1:AA29"/>
  <sheetViews>
    <sheetView showGridLines="0" tabSelected="1" topLeftCell="A24" zoomScaleNormal="100" workbookViewId="0">
      <selection activeCell="B33" sqref="B33"/>
    </sheetView>
  </sheetViews>
  <sheetFormatPr defaultRowHeight="15"/>
  <cols>
    <col min="1" max="1" width="6.42578125" style="50" customWidth="1"/>
    <col min="2" max="2" width="50.42578125" style="46" customWidth="1"/>
    <col min="3" max="3" width="49.85546875" style="46" customWidth="1"/>
    <col min="4" max="4" width="47" style="46" customWidth="1"/>
    <col min="5" max="5" width="35.85546875" style="46" customWidth="1"/>
    <col min="6" max="6" width="22" style="46" customWidth="1"/>
    <col min="7" max="9" width="20.5703125" style="46" customWidth="1"/>
    <col min="10" max="10" width="28.140625" style="46" hidden="1" customWidth="1"/>
    <col min="11" max="11" width="41.85546875" style="46" customWidth="1"/>
    <col min="12" max="12" width="59.85546875" style="46" customWidth="1"/>
    <col min="13" max="13" width="67.5703125" style="46" customWidth="1"/>
    <col min="14" max="14" width="59.85546875" style="46" customWidth="1"/>
    <col min="15" max="19" width="20.5703125" style="46" hidden="1" customWidth="1"/>
    <col min="20" max="20" width="24.140625" style="46" hidden="1" customWidth="1"/>
    <col min="21" max="21" width="24.7109375" style="46" hidden="1" customWidth="1"/>
    <col min="22" max="22" width="17.42578125" style="46" hidden="1" customWidth="1"/>
    <col min="23" max="23" width="23" style="46" hidden="1" customWidth="1"/>
    <col min="24" max="24" width="24" style="46" hidden="1" customWidth="1"/>
    <col min="25" max="25" width="23.42578125" style="46" hidden="1" customWidth="1"/>
    <col min="26" max="26" width="21.7109375" style="46" hidden="1" customWidth="1"/>
    <col min="27" max="27" width="23.85546875" style="46" hidden="1" customWidth="1"/>
    <col min="28" max="16384" width="9.140625" style="18"/>
  </cols>
  <sheetData>
    <row r="1" spans="1:27" ht="73.5" customHeight="1">
      <c r="A1" s="159" t="s">
        <v>61</v>
      </c>
      <c r="B1" s="159" t="s">
        <v>83</v>
      </c>
      <c r="C1" s="159" t="s">
        <v>62</v>
      </c>
      <c r="D1" s="159" t="s">
        <v>250</v>
      </c>
      <c r="E1" s="159" t="s">
        <v>216</v>
      </c>
      <c r="F1" s="159" t="s">
        <v>217</v>
      </c>
      <c r="G1" s="160" t="s">
        <v>69</v>
      </c>
      <c r="H1" s="160" t="s">
        <v>70</v>
      </c>
      <c r="I1" s="161" t="s">
        <v>251</v>
      </c>
      <c r="J1" s="161" t="s">
        <v>252</v>
      </c>
      <c r="K1" s="162" t="s">
        <v>689</v>
      </c>
      <c r="L1" s="162" t="s">
        <v>690</v>
      </c>
      <c r="M1" s="162" t="s">
        <v>691</v>
      </c>
      <c r="N1" s="162" t="s">
        <v>692</v>
      </c>
      <c r="O1" s="160" t="s">
        <v>71</v>
      </c>
      <c r="P1" s="160" t="s">
        <v>72</v>
      </c>
      <c r="Q1" s="160" t="s">
        <v>73</v>
      </c>
      <c r="R1" s="160" t="s">
        <v>74</v>
      </c>
      <c r="S1" s="160" t="s">
        <v>75</v>
      </c>
      <c r="T1" s="159" t="s">
        <v>65</v>
      </c>
      <c r="U1" s="159" t="s">
        <v>79</v>
      </c>
      <c r="V1" s="159" t="s">
        <v>220</v>
      </c>
      <c r="W1" s="159" t="s">
        <v>221</v>
      </c>
      <c r="X1" s="159" t="s">
        <v>222</v>
      </c>
      <c r="Y1" s="159" t="s">
        <v>253</v>
      </c>
      <c r="Z1" s="159" t="s">
        <v>63</v>
      </c>
      <c r="AA1" s="159" t="s">
        <v>224</v>
      </c>
    </row>
    <row r="2" spans="1:27" ht="76.5">
      <c r="A2" s="163" t="s">
        <v>697</v>
      </c>
      <c r="B2" s="164" t="s">
        <v>90</v>
      </c>
      <c r="C2" s="164" t="s">
        <v>4</v>
      </c>
      <c r="D2" s="164" t="s">
        <v>254</v>
      </c>
      <c r="E2" s="164" t="s">
        <v>255</v>
      </c>
      <c r="F2" s="164" t="s">
        <v>87</v>
      </c>
      <c r="G2" s="165">
        <v>52.9</v>
      </c>
      <c r="H2" s="165">
        <v>53.713495050837317</v>
      </c>
      <c r="I2" s="51">
        <v>40.18</v>
      </c>
      <c r="J2" s="166" t="s">
        <v>256</v>
      </c>
      <c r="K2" s="51" t="s">
        <v>257</v>
      </c>
      <c r="L2" s="51" t="s">
        <v>258</v>
      </c>
      <c r="M2" s="52" t="s">
        <v>259</v>
      </c>
      <c r="N2" s="51"/>
      <c r="O2" s="165">
        <v>55.164746546052626</v>
      </c>
      <c r="P2" s="165">
        <v>56.387060541267935</v>
      </c>
      <c r="Q2" s="165">
        <v>57.896123041267934</v>
      </c>
      <c r="R2" s="165">
        <v>59.264562784090899</v>
      </c>
      <c r="S2" s="165">
        <v>60.891283776913866</v>
      </c>
      <c r="T2" s="164" t="s">
        <v>260</v>
      </c>
      <c r="U2" s="164" t="s">
        <v>88</v>
      </c>
      <c r="V2" s="164" t="s">
        <v>172</v>
      </c>
      <c r="W2" s="164" t="s">
        <v>94</v>
      </c>
      <c r="X2" s="164" t="s">
        <v>95</v>
      </c>
      <c r="Y2" s="164" t="s">
        <v>230</v>
      </c>
      <c r="Z2" s="164" t="s">
        <v>84</v>
      </c>
      <c r="AA2" s="164" t="s">
        <v>89</v>
      </c>
    </row>
    <row r="3" spans="1:27" ht="76.5">
      <c r="A3" s="163" t="s">
        <v>698</v>
      </c>
      <c r="B3" s="164" t="s">
        <v>90</v>
      </c>
      <c r="C3" s="164" t="s">
        <v>227</v>
      </c>
      <c r="D3" s="164" t="s">
        <v>228</v>
      </c>
      <c r="E3" s="164" t="s">
        <v>229</v>
      </c>
      <c r="F3" s="164" t="s">
        <v>87</v>
      </c>
      <c r="G3" s="164">
        <v>9.36</v>
      </c>
      <c r="H3" s="164">
        <v>9.26</v>
      </c>
      <c r="I3" s="52">
        <v>11.26</v>
      </c>
      <c r="J3" s="166" t="s">
        <v>256</v>
      </c>
      <c r="K3" s="51"/>
      <c r="L3" s="52"/>
      <c r="M3" s="187"/>
      <c r="N3" s="52" t="s">
        <v>261</v>
      </c>
      <c r="O3" s="165">
        <f>Indicadores_correção!K4</f>
        <v>9.16</v>
      </c>
      <c r="P3" s="165">
        <f>Indicadores_correção!L4</f>
        <v>9.06</v>
      </c>
      <c r="Q3" s="165">
        <f>Indicadores_correção!M4</f>
        <v>8.9600000000000009</v>
      </c>
      <c r="R3" s="165">
        <f>Indicadores_correção!N4</f>
        <v>8.86</v>
      </c>
      <c r="S3" s="165">
        <f>Indicadores_correção!O4</f>
        <v>8.76</v>
      </c>
      <c r="T3" s="164" t="s">
        <v>85</v>
      </c>
      <c r="U3" s="164" t="s">
        <v>88</v>
      </c>
      <c r="V3" s="164" t="s">
        <v>172</v>
      </c>
      <c r="W3" s="164" t="s">
        <v>94</v>
      </c>
      <c r="X3" s="164" t="s">
        <v>95</v>
      </c>
      <c r="Y3" s="164" t="s">
        <v>230</v>
      </c>
      <c r="Z3" s="164" t="s">
        <v>84</v>
      </c>
      <c r="AA3" s="164" t="s">
        <v>89</v>
      </c>
    </row>
    <row r="4" spans="1:27" ht="76.5">
      <c r="A4" s="163" t="s">
        <v>699</v>
      </c>
      <c r="B4" s="164" t="s">
        <v>90</v>
      </c>
      <c r="C4" s="164" t="s">
        <v>231</v>
      </c>
      <c r="D4" s="164" t="s">
        <v>232</v>
      </c>
      <c r="E4" s="164" t="s">
        <v>262</v>
      </c>
      <c r="F4" s="164" t="s">
        <v>87</v>
      </c>
      <c r="G4" s="164">
        <v>9.5399999999999991</v>
      </c>
      <c r="H4" s="164">
        <v>9.44</v>
      </c>
      <c r="I4" s="52">
        <v>9.73</v>
      </c>
      <c r="J4" s="166" t="s">
        <v>256</v>
      </c>
      <c r="K4" s="51" t="s">
        <v>257</v>
      </c>
      <c r="L4" s="52" t="s">
        <v>258</v>
      </c>
      <c r="M4" s="52" t="s">
        <v>259</v>
      </c>
      <c r="N4" s="52"/>
      <c r="O4" s="165">
        <f>Indicadores_correção!K5</f>
        <v>9.52</v>
      </c>
      <c r="P4" s="165">
        <f>Indicadores_correção!L5</f>
        <v>9.5</v>
      </c>
      <c r="Q4" s="165">
        <f>Indicadores_correção!M5</f>
        <v>9.48</v>
      </c>
      <c r="R4" s="165">
        <f>Indicadores_correção!N5</f>
        <v>9.4600000000000009</v>
      </c>
      <c r="S4" s="165">
        <f>Indicadores_correção!O5</f>
        <v>9.44</v>
      </c>
      <c r="T4" s="164" t="s">
        <v>85</v>
      </c>
      <c r="U4" s="164" t="s">
        <v>88</v>
      </c>
      <c r="V4" s="164" t="s">
        <v>172</v>
      </c>
      <c r="W4" s="164" t="s">
        <v>94</v>
      </c>
      <c r="X4" s="164" t="s">
        <v>95</v>
      </c>
      <c r="Y4" s="164" t="s">
        <v>230</v>
      </c>
      <c r="Z4" s="164" t="s">
        <v>234</v>
      </c>
      <c r="AA4" s="164" t="s">
        <v>89</v>
      </c>
    </row>
    <row r="5" spans="1:27" ht="81" customHeight="1">
      <c r="A5" s="163" t="s">
        <v>10</v>
      </c>
      <c r="B5" s="164" t="s">
        <v>90</v>
      </c>
      <c r="C5" s="164" t="s">
        <v>11</v>
      </c>
      <c r="D5" s="164" t="s">
        <v>235</v>
      </c>
      <c r="E5" s="164" t="s">
        <v>236</v>
      </c>
      <c r="F5" s="164" t="s">
        <v>87</v>
      </c>
      <c r="G5" s="164">
        <v>50.85</v>
      </c>
      <c r="H5" s="165">
        <v>50</v>
      </c>
      <c r="I5" s="52">
        <v>56.05</v>
      </c>
      <c r="J5" s="166" t="s">
        <v>256</v>
      </c>
      <c r="K5" s="51" t="s">
        <v>257</v>
      </c>
      <c r="L5" s="52" t="s">
        <v>258</v>
      </c>
      <c r="M5" s="52" t="s">
        <v>259</v>
      </c>
      <c r="N5" s="52"/>
      <c r="O5" s="165">
        <f>Indicadores_correção!K6</f>
        <v>49.5</v>
      </c>
      <c r="P5" s="165">
        <f>Indicadores_correção!L6</f>
        <v>49</v>
      </c>
      <c r="Q5" s="165">
        <f>Indicadores_correção!M6</f>
        <v>48.5</v>
      </c>
      <c r="R5" s="165">
        <f>Indicadores_correção!N6</f>
        <v>48</v>
      </c>
      <c r="S5" s="165">
        <f>Indicadores_correção!O6</f>
        <v>47.5</v>
      </c>
      <c r="T5" s="164" t="s">
        <v>260</v>
      </c>
      <c r="U5" s="164" t="s">
        <v>88</v>
      </c>
      <c r="V5" s="164" t="s">
        <v>172</v>
      </c>
      <c r="W5" s="164" t="s">
        <v>94</v>
      </c>
      <c r="X5" s="164" t="s">
        <v>237</v>
      </c>
      <c r="Y5" s="164" t="s">
        <v>230</v>
      </c>
      <c r="Z5" s="164" t="s">
        <v>84</v>
      </c>
      <c r="AA5" s="164" t="s">
        <v>89</v>
      </c>
    </row>
    <row r="6" spans="1:27" ht="108" customHeight="1">
      <c r="A6" s="163" t="s">
        <v>12</v>
      </c>
      <c r="B6" s="164" t="s">
        <v>90</v>
      </c>
      <c r="C6" s="164" t="s">
        <v>263</v>
      </c>
      <c r="D6" s="164" t="s">
        <v>239</v>
      </c>
      <c r="E6" s="164" t="s">
        <v>240</v>
      </c>
      <c r="F6" s="164" t="s">
        <v>87</v>
      </c>
      <c r="G6" s="165">
        <v>71.599999999999994</v>
      </c>
      <c r="H6" s="165">
        <v>70.599999999999994</v>
      </c>
      <c r="I6" s="171">
        <v>58.1</v>
      </c>
      <c r="J6" s="166" t="s">
        <v>256</v>
      </c>
      <c r="K6" s="51"/>
      <c r="L6" s="171"/>
      <c r="M6" s="171"/>
      <c r="N6" s="171" t="s">
        <v>261</v>
      </c>
      <c r="O6" s="165">
        <f>Indicadores_correção!K7</f>
        <v>49.5</v>
      </c>
      <c r="P6" s="165">
        <f>Indicadores_correção!L7</f>
        <v>49</v>
      </c>
      <c r="Q6" s="165">
        <f>Indicadores_correção!M7</f>
        <v>48.5</v>
      </c>
      <c r="R6" s="165">
        <f>Indicadores_correção!N7</f>
        <v>48</v>
      </c>
      <c r="S6" s="165">
        <f>Indicadores_correção!O7</f>
        <v>47.5</v>
      </c>
      <c r="T6" s="164" t="s">
        <v>260</v>
      </c>
      <c r="U6" s="164" t="s">
        <v>88</v>
      </c>
      <c r="V6" s="164" t="s">
        <v>172</v>
      </c>
      <c r="W6" s="164" t="s">
        <v>94</v>
      </c>
      <c r="X6" s="164" t="s">
        <v>237</v>
      </c>
      <c r="Y6" s="164" t="s">
        <v>230</v>
      </c>
      <c r="Z6" s="164" t="s">
        <v>234</v>
      </c>
      <c r="AA6" s="164" t="s">
        <v>89</v>
      </c>
    </row>
    <row r="7" spans="1:27" ht="76.5">
      <c r="A7" s="163" t="s">
        <v>14</v>
      </c>
      <c r="B7" s="164" t="s">
        <v>90</v>
      </c>
      <c r="C7" s="164" t="s">
        <v>264</v>
      </c>
      <c r="D7" s="164" t="s">
        <v>265</v>
      </c>
      <c r="E7" s="164" t="s">
        <v>266</v>
      </c>
      <c r="F7" s="164" t="s">
        <v>87</v>
      </c>
      <c r="G7" s="164">
        <v>43.14</v>
      </c>
      <c r="H7" s="165">
        <v>43.659918518518516</v>
      </c>
      <c r="I7" s="171">
        <v>60.28</v>
      </c>
      <c r="J7" s="166" t="s">
        <v>256</v>
      </c>
      <c r="K7" s="51"/>
      <c r="L7" s="171"/>
      <c r="M7" s="171"/>
      <c r="N7" s="171"/>
      <c r="O7" s="165">
        <v>44.771374074074075</v>
      </c>
      <c r="P7" s="165">
        <v>45.885829629629633</v>
      </c>
      <c r="Q7" s="165">
        <v>47.100644444444448</v>
      </c>
      <c r="R7" s="165">
        <v>48.306570370370373</v>
      </c>
      <c r="S7" s="165">
        <v>49.639903703703709</v>
      </c>
      <c r="T7" s="164" t="s">
        <v>267</v>
      </c>
      <c r="U7" s="164" t="s">
        <v>88</v>
      </c>
      <c r="V7" s="164" t="s">
        <v>172</v>
      </c>
      <c r="W7" s="164" t="s">
        <v>94</v>
      </c>
      <c r="X7" s="164" t="s">
        <v>237</v>
      </c>
      <c r="Y7" s="164" t="s">
        <v>230</v>
      </c>
      <c r="Z7" s="164" t="s">
        <v>84</v>
      </c>
      <c r="AA7" s="164" t="s">
        <v>89</v>
      </c>
    </row>
    <row r="8" spans="1:27" ht="76.5">
      <c r="A8" s="163" t="s">
        <v>16</v>
      </c>
      <c r="B8" s="164" t="s">
        <v>90</v>
      </c>
      <c r="C8" s="164" t="s">
        <v>17</v>
      </c>
      <c r="D8" s="164" t="s">
        <v>268</v>
      </c>
      <c r="E8" s="164" t="s">
        <v>269</v>
      </c>
      <c r="F8" s="164" t="s">
        <v>87</v>
      </c>
      <c r="G8" s="164">
        <v>24</v>
      </c>
      <c r="H8" s="165">
        <v>24.516764712918661</v>
      </c>
      <c r="I8" s="171">
        <v>17.04</v>
      </c>
      <c r="J8" s="166" t="s">
        <v>256</v>
      </c>
      <c r="K8" s="51" t="s">
        <v>257</v>
      </c>
      <c r="L8" s="171" t="s">
        <v>258</v>
      </c>
      <c r="M8" s="171" t="s">
        <v>259</v>
      </c>
      <c r="N8" s="171"/>
      <c r="O8" s="165">
        <v>25.96770221291866</v>
      </c>
      <c r="P8" s="165">
        <v>27.640985705741627</v>
      </c>
      <c r="Q8" s="165">
        <v>29.004424700956939</v>
      </c>
      <c r="R8" s="165">
        <v>30.634894946172249</v>
      </c>
      <c r="S8" s="165">
        <v>31.847551196172248</v>
      </c>
      <c r="T8" s="164" t="s">
        <v>260</v>
      </c>
      <c r="U8" s="164" t="s">
        <v>88</v>
      </c>
      <c r="V8" s="164" t="s">
        <v>172</v>
      </c>
      <c r="W8" s="164" t="s">
        <v>94</v>
      </c>
      <c r="X8" s="164" t="s">
        <v>95</v>
      </c>
      <c r="Y8" s="164" t="s">
        <v>230</v>
      </c>
      <c r="Z8" s="164" t="s">
        <v>84</v>
      </c>
      <c r="AA8" s="164" t="s">
        <v>89</v>
      </c>
    </row>
    <row r="9" spans="1:27" ht="76.5">
      <c r="A9" s="163" t="s">
        <v>18</v>
      </c>
      <c r="B9" s="164" t="s">
        <v>90</v>
      </c>
      <c r="C9" s="164" t="s">
        <v>270</v>
      </c>
      <c r="D9" s="164" t="s">
        <v>271</v>
      </c>
      <c r="E9" s="164" t="s">
        <v>272</v>
      </c>
      <c r="F9" s="164" t="s">
        <v>87</v>
      </c>
      <c r="G9" s="165">
        <v>27.7</v>
      </c>
      <c r="H9" s="165">
        <v>26.851651999999998</v>
      </c>
      <c r="I9" s="171">
        <v>26.39</v>
      </c>
      <c r="J9" s="166" t="s">
        <v>273</v>
      </c>
      <c r="K9" s="51"/>
      <c r="L9" s="171"/>
      <c r="M9" s="171"/>
      <c r="N9" s="171" t="s">
        <v>274</v>
      </c>
      <c r="O9" s="165">
        <v>26.000751999999999</v>
      </c>
      <c r="P9" s="165">
        <v>25.1783</v>
      </c>
      <c r="Q9" s="165">
        <v>24.3325</v>
      </c>
      <c r="R9" s="165">
        <v>23.389900000000001</v>
      </c>
      <c r="S9" s="165">
        <v>22.749300000000002</v>
      </c>
      <c r="T9" s="164" t="s">
        <v>275</v>
      </c>
      <c r="U9" s="164" t="s">
        <v>88</v>
      </c>
      <c r="V9" s="164" t="s">
        <v>172</v>
      </c>
      <c r="W9" s="164" t="s">
        <v>94</v>
      </c>
      <c r="X9" s="164" t="s">
        <v>237</v>
      </c>
      <c r="Y9" s="164" t="s">
        <v>230</v>
      </c>
      <c r="Z9" s="164" t="s">
        <v>84</v>
      </c>
      <c r="AA9" s="164" t="s">
        <v>89</v>
      </c>
    </row>
    <row r="10" spans="1:27" ht="76.5">
      <c r="A10" s="163" t="s">
        <v>20</v>
      </c>
      <c r="B10" s="164" t="s">
        <v>90</v>
      </c>
      <c r="C10" s="164" t="s">
        <v>21</v>
      </c>
      <c r="D10" s="164" t="s">
        <v>276</v>
      </c>
      <c r="E10" s="164" t="s">
        <v>277</v>
      </c>
      <c r="F10" s="164" t="s">
        <v>87</v>
      </c>
      <c r="G10" s="165">
        <v>3.6</v>
      </c>
      <c r="H10" s="165">
        <v>3.8624137931034483</v>
      </c>
      <c r="I10" s="171">
        <v>3.52</v>
      </c>
      <c r="J10" s="166" t="s">
        <v>278</v>
      </c>
      <c r="K10" s="51" t="s">
        <v>279</v>
      </c>
      <c r="L10" s="171" t="s">
        <v>280</v>
      </c>
      <c r="M10" s="171"/>
      <c r="N10" s="171"/>
      <c r="O10" s="165">
        <v>3.9555172413793103</v>
      </c>
      <c r="P10" s="165">
        <v>4.0572413793103443</v>
      </c>
      <c r="Q10" s="165">
        <v>4.2479310344827583</v>
      </c>
      <c r="R10" s="165">
        <v>4.3693103448275856</v>
      </c>
      <c r="S10" s="165">
        <v>4.3934482758620685</v>
      </c>
      <c r="T10" s="164" t="s">
        <v>260</v>
      </c>
      <c r="U10" s="164" t="s">
        <v>88</v>
      </c>
      <c r="V10" s="164" t="s">
        <v>172</v>
      </c>
      <c r="W10" s="164" t="s">
        <v>94</v>
      </c>
      <c r="X10" s="164" t="s">
        <v>237</v>
      </c>
      <c r="Y10" s="164" t="s">
        <v>230</v>
      </c>
      <c r="Z10" s="164" t="s">
        <v>84</v>
      </c>
      <c r="AA10" s="164" t="s">
        <v>89</v>
      </c>
    </row>
    <row r="11" spans="1:27" ht="76.5">
      <c r="A11" s="163" t="s">
        <v>23</v>
      </c>
      <c r="B11" s="164" t="s">
        <v>90</v>
      </c>
      <c r="C11" s="164" t="s">
        <v>24</v>
      </c>
      <c r="D11" s="164" t="s">
        <v>281</v>
      </c>
      <c r="E11" s="164" t="s">
        <v>198</v>
      </c>
      <c r="F11" s="164" t="s">
        <v>87</v>
      </c>
      <c r="G11" s="165">
        <v>43</v>
      </c>
      <c r="H11" s="165">
        <v>47.3</v>
      </c>
      <c r="I11" s="171">
        <v>45.16</v>
      </c>
      <c r="J11" s="166" t="s">
        <v>278</v>
      </c>
      <c r="K11" s="51" t="s">
        <v>279</v>
      </c>
      <c r="L11" s="171" t="s">
        <v>282</v>
      </c>
      <c r="M11" s="171"/>
      <c r="N11" s="171"/>
      <c r="O11" s="165">
        <v>47.3</v>
      </c>
      <c r="P11" s="165">
        <v>52.03</v>
      </c>
      <c r="Q11" s="165">
        <v>52.03</v>
      </c>
      <c r="R11" s="165">
        <v>54.6</v>
      </c>
      <c r="S11" s="165">
        <v>57.33</v>
      </c>
      <c r="T11" s="164" t="s">
        <v>267</v>
      </c>
      <c r="U11" s="164" t="s">
        <v>88</v>
      </c>
      <c r="V11" s="164" t="s">
        <v>172</v>
      </c>
      <c r="W11" s="164" t="s">
        <v>94</v>
      </c>
      <c r="X11" s="164" t="s">
        <v>283</v>
      </c>
      <c r="Y11" s="164" t="s">
        <v>230</v>
      </c>
      <c r="Z11" s="164" t="s">
        <v>84</v>
      </c>
      <c r="AA11" s="164" t="s">
        <v>89</v>
      </c>
    </row>
    <row r="12" spans="1:27" ht="76.5">
      <c r="A12" s="163" t="s">
        <v>25</v>
      </c>
      <c r="B12" s="164" t="s">
        <v>90</v>
      </c>
      <c r="C12" s="164" t="s">
        <v>26</v>
      </c>
      <c r="D12" s="164" t="s">
        <v>276</v>
      </c>
      <c r="E12" s="164" t="s">
        <v>284</v>
      </c>
      <c r="F12" s="164" t="s">
        <v>285</v>
      </c>
      <c r="G12" s="165">
        <v>3.8</v>
      </c>
      <c r="H12" s="165">
        <v>3.9893548387096773</v>
      </c>
      <c r="I12" s="171">
        <v>3.81</v>
      </c>
      <c r="J12" s="166" t="s">
        <v>278</v>
      </c>
      <c r="K12" s="51" t="s">
        <v>279</v>
      </c>
      <c r="L12" s="171" t="s">
        <v>282</v>
      </c>
      <c r="M12" s="171"/>
      <c r="N12" s="171"/>
      <c r="O12" s="165">
        <v>4.0919354838709676</v>
      </c>
      <c r="P12" s="165">
        <v>4.2187096774193549</v>
      </c>
      <c r="Q12" s="165">
        <v>4.3600000000000003</v>
      </c>
      <c r="R12" s="165">
        <v>4.4438709677419359</v>
      </c>
      <c r="S12" s="165">
        <v>4.4658064516129032</v>
      </c>
      <c r="T12" s="164" t="s">
        <v>267</v>
      </c>
      <c r="U12" s="164" t="s">
        <v>88</v>
      </c>
      <c r="V12" s="164" t="s">
        <v>172</v>
      </c>
      <c r="W12" s="164" t="s">
        <v>94</v>
      </c>
      <c r="X12" s="164" t="s">
        <v>237</v>
      </c>
      <c r="Y12" s="164" t="s">
        <v>230</v>
      </c>
      <c r="Z12" s="164" t="s">
        <v>84</v>
      </c>
      <c r="AA12" s="164" t="s">
        <v>89</v>
      </c>
    </row>
    <row r="13" spans="1:27" ht="76.5">
      <c r="A13" s="163" t="s">
        <v>27</v>
      </c>
      <c r="B13" s="164" t="s">
        <v>90</v>
      </c>
      <c r="C13" s="164" t="s">
        <v>28</v>
      </c>
      <c r="D13" s="164" t="s">
        <v>286</v>
      </c>
      <c r="E13" s="164" t="s">
        <v>201</v>
      </c>
      <c r="F13" s="164" t="s">
        <v>87</v>
      </c>
      <c r="G13" s="164">
        <v>66</v>
      </c>
      <c r="H13" s="164">
        <v>66</v>
      </c>
      <c r="I13" s="172">
        <v>68.819999999999993</v>
      </c>
      <c r="J13" s="166" t="s">
        <v>278</v>
      </c>
      <c r="K13" s="51"/>
      <c r="L13" s="172"/>
      <c r="M13" s="172"/>
      <c r="N13" s="172" t="s">
        <v>287</v>
      </c>
      <c r="O13" s="164">
        <v>66</v>
      </c>
      <c r="P13" s="164">
        <v>66</v>
      </c>
      <c r="Q13" s="164">
        <v>66</v>
      </c>
      <c r="R13" s="164">
        <v>66</v>
      </c>
      <c r="S13" s="164">
        <v>66</v>
      </c>
      <c r="T13" s="164" t="s">
        <v>267</v>
      </c>
      <c r="U13" s="164" t="s">
        <v>88</v>
      </c>
      <c r="V13" s="164" t="s">
        <v>172</v>
      </c>
      <c r="W13" s="164" t="s">
        <v>94</v>
      </c>
      <c r="X13" s="164" t="s">
        <v>95</v>
      </c>
      <c r="Y13" s="164" t="s">
        <v>97</v>
      </c>
      <c r="Z13" s="164" t="s">
        <v>84</v>
      </c>
      <c r="AA13" s="164" t="s">
        <v>89</v>
      </c>
    </row>
    <row r="14" spans="1:27" ht="76.5">
      <c r="A14" s="163" t="s">
        <v>29</v>
      </c>
      <c r="B14" s="164" t="s">
        <v>90</v>
      </c>
      <c r="C14" s="164" t="s">
        <v>30</v>
      </c>
      <c r="D14" s="164" t="s">
        <v>288</v>
      </c>
      <c r="E14" s="164" t="s">
        <v>203</v>
      </c>
      <c r="F14" s="164" t="s">
        <v>87</v>
      </c>
      <c r="G14" s="165">
        <v>3.7294999999999998</v>
      </c>
      <c r="H14" s="165">
        <v>3.7294999999999998</v>
      </c>
      <c r="I14" s="171">
        <v>3.73</v>
      </c>
      <c r="J14" s="166" t="s">
        <v>278</v>
      </c>
      <c r="K14" s="51"/>
      <c r="L14" s="171"/>
      <c r="M14" s="171"/>
      <c r="N14" s="171" t="s">
        <v>289</v>
      </c>
      <c r="O14" s="165">
        <v>3.7294999999999998</v>
      </c>
      <c r="P14" s="165">
        <v>3.7294999999999998</v>
      </c>
      <c r="Q14" s="165">
        <v>3.7294999999999998</v>
      </c>
      <c r="R14" s="165">
        <v>3.7294999999999998</v>
      </c>
      <c r="S14" s="165">
        <v>3.7294999999999998</v>
      </c>
      <c r="T14" s="164" t="s">
        <v>267</v>
      </c>
      <c r="U14" s="164" t="s">
        <v>88</v>
      </c>
      <c r="V14" s="164" t="s">
        <v>172</v>
      </c>
      <c r="W14" s="164" t="s">
        <v>94</v>
      </c>
      <c r="X14" s="164" t="s">
        <v>95</v>
      </c>
      <c r="Y14" s="164" t="s">
        <v>97</v>
      </c>
      <c r="Z14" s="164" t="s">
        <v>84</v>
      </c>
      <c r="AA14" s="164" t="s">
        <v>89</v>
      </c>
    </row>
    <row r="15" spans="1:27" ht="51">
      <c r="A15" s="163" t="s">
        <v>31</v>
      </c>
      <c r="B15" s="164" t="s">
        <v>90</v>
      </c>
      <c r="C15" s="164" t="s">
        <v>290</v>
      </c>
      <c r="D15" s="164" t="s">
        <v>291</v>
      </c>
      <c r="E15" s="164" t="s">
        <v>292</v>
      </c>
      <c r="F15" s="164" t="s">
        <v>87</v>
      </c>
      <c r="G15" s="165">
        <v>3.7294999999999998</v>
      </c>
      <c r="H15" s="165">
        <v>3.7294999999999998</v>
      </c>
      <c r="I15" s="171">
        <v>3.73</v>
      </c>
      <c r="J15" s="166" t="s">
        <v>278</v>
      </c>
      <c r="K15" s="51"/>
      <c r="L15" s="171"/>
      <c r="M15" s="171"/>
      <c r="N15" s="171" t="s">
        <v>289</v>
      </c>
      <c r="O15" s="165">
        <v>3.7294999999999998</v>
      </c>
      <c r="P15" s="165">
        <v>3.7294999999999998</v>
      </c>
      <c r="Q15" s="165">
        <v>3.7294999999999998</v>
      </c>
      <c r="R15" s="165">
        <v>3.7294999999999998</v>
      </c>
      <c r="S15" s="165">
        <v>3.7294999999999998</v>
      </c>
      <c r="T15" s="164" t="s">
        <v>267</v>
      </c>
      <c r="U15" s="164" t="s">
        <v>88</v>
      </c>
      <c r="V15" s="164" t="s">
        <v>172</v>
      </c>
      <c r="W15" s="164" t="s">
        <v>130</v>
      </c>
      <c r="X15" s="164" t="s">
        <v>95</v>
      </c>
      <c r="Y15" s="164" t="s">
        <v>97</v>
      </c>
      <c r="Z15" s="164" t="s">
        <v>84</v>
      </c>
      <c r="AA15" s="164" t="s">
        <v>89</v>
      </c>
    </row>
    <row r="16" spans="1:27" ht="89.25">
      <c r="A16" s="163" t="s">
        <v>33</v>
      </c>
      <c r="B16" s="164" t="s">
        <v>90</v>
      </c>
      <c r="C16" s="164" t="s">
        <v>34</v>
      </c>
      <c r="D16" s="164" t="s">
        <v>293</v>
      </c>
      <c r="E16" s="164" t="s">
        <v>294</v>
      </c>
      <c r="F16" s="164" t="s">
        <v>87</v>
      </c>
      <c r="G16" s="164">
        <v>57.69</v>
      </c>
      <c r="H16" s="164">
        <v>87.69</v>
      </c>
      <c r="I16" s="172">
        <v>28.35</v>
      </c>
      <c r="J16" s="167" t="s">
        <v>273</v>
      </c>
      <c r="K16" s="51" t="s">
        <v>295</v>
      </c>
      <c r="L16" s="172" t="s">
        <v>296</v>
      </c>
      <c r="M16" s="172" t="s">
        <v>297</v>
      </c>
      <c r="N16" s="172" t="s">
        <v>298</v>
      </c>
      <c r="O16" s="164">
        <v>89.69</v>
      </c>
      <c r="P16" s="164">
        <v>91.69</v>
      </c>
      <c r="Q16" s="164">
        <v>94.69</v>
      </c>
      <c r="R16" s="164">
        <v>97.69</v>
      </c>
      <c r="S16" s="164">
        <v>100</v>
      </c>
      <c r="T16" s="164" t="s">
        <v>267</v>
      </c>
      <c r="U16" s="164" t="s">
        <v>88</v>
      </c>
      <c r="V16" s="164" t="s">
        <v>172</v>
      </c>
      <c r="W16" s="164" t="s">
        <v>102</v>
      </c>
      <c r="X16" s="164" t="s">
        <v>95</v>
      </c>
      <c r="Y16" s="164" t="s">
        <v>97</v>
      </c>
      <c r="Z16" s="164" t="s">
        <v>84</v>
      </c>
      <c r="AA16" s="164" t="s">
        <v>89</v>
      </c>
    </row>
    <row r="17" spans="1:27" s="49" customFormat="1" ht="76.5">
      <c r="A17" s="163" t="s">
        <v>35</v>
      </c>
      <c r="B17" s="167" t="s">
        <v>90</v>
      </c>
      <c r="C17" s="167" t="s">
        <v>299</v>
      </c>
      <c r="D17" s="167" t="s">
        <v>300</v>
      </c>
      <c r="E17" s="167" t="s">
        <v>301</v>
      </c>
      <c r="F17" s="167" t="s">
        <v>302</v>
      </c>
      <c r="G17" s="167" t="s">
        <v>303</v>
      </c>
      <c r="H17" s="168">
        <v>2</v>
      </c>
      <c r="I17" s="173">
        <v>2.94</v>
      </c>
      <c r="J17" s="166" t="s">
        <v>256</v>
      </c>
      <c r="K17" s="51"/>
      <c r="L17" s="173"/>
      <c r="M17" s="173"/>
      <c r="N17" s="173"/>
      <c r="O17" s="168">
        <v>1.7017295454545454</v>
      </c>
      <c r="P17" s="168">
        <v>2.5520318181818182</v>
      </c>
      <c r="Q17" s="168">
        <v>2.8227136363636363</v>
      </c>
      <c r="R17" s="168">
        <v>3.7252136363636361</v>
      </c>
      <c r="S17" s="168">
        <v>5</v>
      </c>
      <c r="T17" s="167" t="s">
        <v>267</v>
      </c>
      <c r="U17" s="167" t="s">
        <v>88</v>
      </c>
      <c r="V17" s="167" t="s">
        <v>172</v>
      </c>
      <c r="W17" s="167" t="s">
        <v>94</v>
      </c>
      <c r="X17" s="167" t="s">
        <v>237</v>
      </c>
      <c r="Y17" s="167" t="s">
        <v>230</v>
      </c>
      <c r="Z17" s="167" t="s">
        <v>234</v>
      </c>
      <c r="AA17" s="167" t="s">
        <v>89</v>
      </c>
    </row>
    <row r="18" spans="1:27" ht="89.25">
      <c r="A18" s="163" t="s">
        <v>40</v>
      </c>
      <c r="B18" s="164" t="s">
        <v>90</v>
      </c>
      <c r="C18" s="164" t="s">
        <v>197</v>
      </c>
      <c r="D18" s="164" t="s">
        <v>306</v>
      </c>
      <c r="E18" s="164" t="s">
        <v>307</v>
      </c>
      <c r="F18" s="164" t="s">
        <v>308</v>
      </c>
      <c r="G18" s="165">
        <v>37.09205</v>
      </c>
      <c r="H18" s="165">
        <v>46.781337499999999</v>
      </c>
      <c r="I18" s="171">
        <v>41</v>
      </c>
      <c r="J18" s="166" t="s">
        <v>305</v>
      </c>
      <c r="K18" s="51" t="s">
        <v>309</v>
      </c>
      <c r="L18" s="171" t="s">
        <v>310</v>
      </c>
      <c r="M18" s="171" t="s">
        <v>311</v>
      </c>
      <c r="N18" s="171" t="s">
        <v>312</v>
      </c>
      <c r="O18" s="165">
        <v>47.720399999999998</v>
      </c>
      <c r="P18" s="165">
        <v>47.880712500000001</v>
      </c>
      <c r="Q18" s="165">
        <v>47.882275</v>
      </c>
      <c r="R18" s="165">
        <v>47.882899999999999</v>
      </c>
      <c r="S18" s="165">
        <v>47.882899999999999</v>
      </c>
      <c r="T18" s="164" t="s">
        <v>267</v>
      </c>
      <c r="U18" s="164" t="s">
        <v>88</v>
      </c>
      <c r="V18" s="164" t="s">
        <v>172</v>
      </c>
      <c r="W18" s="164" t="s">
        <v>102</v>
      </c>
      <c r="X18" s="164" t="s">
        <v>95</v>
      </c>
      <c r="Y18" s="164" t="s">
        <v>97</v>
      </c>
      <c r="Z18" s="164" t="s">
        <v>234</v>
      </c>
      <c r="AA18" s="164" t="s">
        <v>89</v>
      </c>
    </row>
    <row r="19" spans="1:27" ht="76.5">
      <c r="A19" s="163" t="s">
        <v>42</v>
      </c>
      <c r="B19" s="164" t="s">
        <v>90</v>
      </c>
      <c r="C19" s="164" t="s">
        <v>43</v>
      </c>
      <c r="D19" s="164" t="s">
        <v>313</v>
      </c>
      <c r="E19" s="164" t="s">
        <v>314</v>
      </c>
      <c r="F19" s="164" t="s">
        <v>87</v>
      </c>
      <c r="G19" s="165">
        <v>43.412252971137519</v>
      </c>
      <c r="H19" s="165">
        <v>46.852252971137517</v>
      </c>
      <c r="I19" s="171">
        <v>100</v>
      </c>
      <c r="J19" s="166" t="s">
        <v>305</v>
      </c>
      <c r="K19" s="51"/>
      <c r="L19" s="171"/>
      <c r="M19" s="171" t="s">
        <v>315</v>
      </c>
      <c r="N19" s="171" t="s">
        <v>316</v>
      </c>
      <c r="O19" s="165">
        <v>50.292252971137515</v>
      </c>
      <c r="P19" s="165">
        <v>53.732252971137513</v>
      </c>
      <c r="Q19" s="165">
        <v>57.17225297113751</v>
      </c>
      <c r="R19" s="165">
        <v>60.612252971137508</v>
      </c>
      <c r="S19" s="165">
        <v>64.052252971137506</v>
      </c>
      <c r="T19" s="164" t="s">
        <v>267</v>
      </c>
      <c r="U19" s="164" t="s">
        <v>88</v>
      </c>
      <c r="V19" s="164" t="s">
        <v>172</v>
      </c>
      <c r="W19" s="164" t="s">
        <v>94</v>
      </c>
      <c r="X19" s="164" t="s">
        <v>95</v>
      </c>
      <c r="Y19" s="164" t="s">
        <v>97</v>
      </c>
      <c r="Z19" s="164" t="s">
        <v>234</v>
      </c>
      <c r="AA19" s="164" t="s">
        <v>89</v>
      </c>
    </row>
    <row r="20" spans="1:27" ht="89.25">
      <c r="A20" s="163" t="s">
        <v>44</v>
      </c>
      <c r="B20" s="164" t="s">
        <v>90</v>
      </c>
      <c r="C20" s="164" t="s">
        <v>45</v>
      </c>
      <c r="D20" s="164" t="s">
        <v>317</v>
      </c>
      <c r="E20" s="164" t="s">
        <v>318</v>
      </c>
      <c r="F20" s="164" t="s">
        <v>87</v>
      </c>
      <c r="G20" s="165">
        <v>33.161188888888887</v>
      </c>
      <c r="H20" s="165">
        <v>36.031188888888884</v>
      </c>
      <c r="I20" s="171">
        <v>100</v>
      </c>
      <c r="J20" s="166" t="s">
        <v>305</v>
      </c>
      <c r="K20" s="51"/>
      <c r="L20" s="171"/>
      <c r="M20" s="171" t="s">
        <v>695</v>
      </c>
      <c r="N20" s="171" t="s">
        <v>319</v>
      </c>
      <c r="O20" s="165">
        <v>38.901188888888882</v>
      </c>
      <c r="P20" s="165">
        <v>41.771188888888879</v>
      </c>
      <c r="Q20" s="165">
        <v>44.641188888888877</v>
      </c>
      <c r="R20" s="165">
        <v>47.511188888888874</v>
      </c>
      <c r="S20" s="165">
        <v>50.381188888888872</v>
      </c>
      <c r="T20" s="164" t="s">
        <v>267</v>
      </c>
      <c r="U20" s="164" t="s">
        <v>88</v>
      </c>
      <c r="V20" s="164" t="s">
        <v>172</v>
      </c>
      <c r="W20" s="164" t="s">
        <v>102</v>
      </c>
      <c r="X20" s="164" t="s">
        <v>95</v>
      </c>
      <c r="Y20" s="164">
        <v>0</v>
      </c>
      <c r="Z20" s="164" t="s">
        <v>234</v>
      </c>
      <c r="AA20" s="164" t="s">
        <v>89</v>
      </c>
    </row>
    <row r="21" spans="1:27" s="49" customFormat="1" ht="76.5">
      <c r="A21" s="163" t="s">
        <v>46</v>
      </c>
      <c r="B21" s="167" t="s">
        <v>90</v>
      </c>
      <c r="C21" s="167" t="s">
        <v>47</v>
      </c>
      <c r="D21" s="167" t="s">
        <v>320</v>
      </c>
      <c r="E21" s="167" t="s">
        <v>212</v>
      </c>
      <c r="F21" s="167" t="s">
        <v>87</v>
      </c>
      <c r="G21" s="167">
        <v>3.7294999999999998</v>
      </c>
      <c r="H21" s="167">
        <v>80</v>
      </c>
      <c r="I21" s="174">
        <v>28.35</v>
      </c>
      <c r="J21" s="167" t="s">
        <v>273</v>
      </c>
      <c r="K21" s="51" t="s">
        <v>295</v>
      </c>
      <c r="L21" s="174" t="s">
        <v>296</v>
      </c>
      <c r="M21" s="174" t="s">
        <v>297</v>
      </c>
      <c r="N21" s="174" t="s">
        <v>298</v>
      </c>
      <c r="O21" s="167">
        <v>83</v>
      </c>
      <c r="P21" s="167">
        <v>86</v>
      </c>
      <c r="Q21" s="167">
        <v>89</v>
      </c>
      <c r="R21" s="167">
        <v>92</v>
      </c>
      <c r="S21" s="167">
        <v>100</v>
      </c>
      <c r="T21" s="167" t="s">
        <v>267</v>
      </c>
      <c r="U21" s="167" t="s">
        <v>88</v>
      </c>
      <c r="V21" s="167" t="s">
        <v>172</v>
      </c>
      <c r="W21" s="167" t="s">
        <v>94</v>
      </c>
      <c r="X21" s="167" t="s">
        <v>95</v>
      </c>
      <c r="Y21" s="167" t="s">
        <v>97</v>
      </c>
      <c r="Z21" s="167" t="s">
        <v>84</v>
      </c>
      <c r="AA21" s="167" t="s">
        <v>89</v>
      </c>
    </row>
    <row r="22" spans="1:27" ht="76.5">
      <c r="A22" s="163" t="s">
        <v>48</v>
      </c>
      <c r="B22" s="164" t="s">
        <v>90</v>
      </c>
      <c r="C22" s="164" t="s">
        <v>49</v>
      </c>
      <c r="D22" s="164" t="s">
        <v>321</v>
      </c>
      <c r="E22" s="164" t="s">
        <v>322</v>
      </c>
      <c r="F22" s="164" t="s">
        <v>87</v>
      </c>
      <c r="G22" s="164">
        <v>80</v>
      </c>
      <c r="H22" s="164">
        <v>82</v>
      </c>
      <c r="I22" s="172">
        <v>90</v>
      </c>
      <c r="J22" s="167" t="s">
        <v>273</v>
      </c>
      <c r="K22" s="51"/>
      <c r="L22" s="172"/>
      <c r="M22" s="172"/>
      <c r="N22" s="172" t="s">
        <v>323</v>
      </c>
      <c r="O22" s="164">
        <v>84</v>
      </c>
      <c r="P22" s="164">
        <v>86</v>
      </c>
      <c r="Q22" s="164">
        <v>88</v>
      </c>
      <c r="R22" s="164">
        <v>90</v>
      </c>
      <c r="S22" s="164">
        <v>92</v>
      </c>
      <c r="T22" s="164" t="s">
        <v>324</v>
      </c>
      <c r="U22" s="164" t="s">
        <v>88</v>
      </c>
      <c r="V22" s="164" t="s">
        <v>172</v>
      </c>
      <c r="W22" s="164" t="s">
        <v>94</v>
      </c>
      <c r="X22" s="164" t="s">
        <v>325</v>
      </c>
      <c r="Y22" s="164" t="s">
        <v>97</v>
      </c>
      <c r="Z22" s="164" t="s">
        <v>234</v>
      </c>
      <c r="AA22" s="164" t="s">
        <v>89</v>
      </c>
    </row>
    <row r="23" spans="1:27" ht="76.5">
      <c r="A23" s="163" t="s">
        <v>50</v>
      </c>
      <c r="B23" s="164" t="s">
        <v>90</v>
      </c>
      <c r="C23" s="164" t="s">
        <v>51</v>
      </c>
      <c r="D23" s="164" t="s">
        <v>326</v>
      </c>
      <c r="E23" s="164" t="s">
        <v>327</v>
      </c>
      <c r="F23" s="164" t="s">
        <v>87</v>
      </c>
      <c r="G23" s="164">
        <v>44.73</v>
      </c>
      <c r="H23" s="164">
        <v>50</v>
      </c>
      <c r="I23" s="172">
        <v>70</v>
      </c>
      <c r="J23" s="167" t="s">
        <v>273</v>
      </c>
      <c r="K23" s="51"/>
      <c r="L23" s="172"/>
      <c r="M23" s="172"/>
      <c r="N23" s="172" t="s">
        <v>696</v>
      </c>
      <c r="O23" s="164">
        <v>55</v>
      </c>
      <c r="P23" s="164">
        <v>60</v>
      </c>
      <c r="Q23" s="164">
        <v>65</v>
      </c>
      <c r="R23" s="164">
        <v>70</v>
      </c>
      <c r="S23" s="164">
        <v>75</v>
      </c>
      <c r="T23" s="164" t="s">
        <v>324</v>
      </c>
      <c r="U23" s="164" t="s">
        <v>88</v>
      </c>
      <c r="V23" s="164" t="s">
        <v>172</v>
      </c>
      <c r="W23" s="164" t="s">
        <v>94</v>
      </c>
      <c r="X23" s="164" t="s">
        <v>325</v>
      </c>
      <c r="Y23" s="164" t="s">
        <v>97</v>
      </c>
      <c r="Z23" s="164" t="s">
        <v>234</v>
      </c>
      <c r="AA23" s="164" t="s">
        <v>89</v>
      </c>
    </row>
    <row r="24" spans="1:27" ht="76.5">
      <c r="A24" s="163" t="s">
        <v>52</v>
      </c>
      <c r="B24" s="164" t="s">
        <v>90</v>
      </c>
      <c r="C24" s="164" t="s">
        <v>53</v>
      </c>
      <c r="D24" s="164" t="s">
        <v>328</v>
      </c>
      <c r="E24" s="164" t="s">
        <v>329</v>
      </c>
      <c r="F24" s="164" t="s">
        <v>87</v>
      </c>
      <c r="G24" s="165">
        <v>8.3000000000000007</v>
      </c>
      <c r="H24" s="164">
        <v>10</v>
      </c>
      <c r="I24" s="172">
        <v>10</v>
      </c>
      <c r="J24" s="167" t="s">
        <v>273</v>
      </c>
      <c r="K24" s="51"/>
      <c r="L24" s="172"/>
      <c r="M24" s="172" t="s">
        <v>330</v>
      </c>
      <c r="N24" s="172" t="s">
        <v>330</v>
      </c>
      <c r="O24" s="164">
        <v>15</v>
      </c>
      <c r="P24" s="164">
        <v>20</v>
      </c>
      <c r="Q24" s="164">
        <v>25</v>
      </c>
      <c r="R24" s="164">
        <v>30</v>
      </c>
      <c r="S24" s="164">
        <v>35</v>
      </c>
      <c r="T24" s="164" t="s">
        <v>324</v>
      </c>
      <c r="U24" s="164" t="s">
        <v>88</v>
      </c>
      <c r="V24" s="164" t="s">
        <v>172</v>
      </c>
      <c r="W24" s="164" t="s">
        <v>94</v>
      </c>
      <c r="X24" s="164" t="s">
        <v>325</v>
      </c>
      <c r="Y24" s="164" t="s">
        <v>97</v>
      </c>
      <c r="Z24" s="164" t="s">
        <v>234</v>
      </c>
      <c r="AA24" s="164" t="s">
        <v>89</v>
      </c>
    </row>
    <row r="25" spans="1:27" ht="61.5" customHeight="1">
      <c r="A25" s="163" t="s">
        <v>54</v>
      </c>
      <c r="B25" s="164" t="s">
        <v>90</v>
      </c>
      <c r="C25" s="164" t="s">
        <v>55</v>
      </c>
      <c r="D25" s="164" t="s">
        <v>331</v>
      </c>
      <c r="E25" s="164" t="s">
        <v>332</v>
      </c>
      <c r="F25" s="164" t="s">
        <v>333</v>
      </c>
      <c r="G25" s="164">
        <v>0</v>
      </c>
      <c r="H25" s="164">
        <v>0</v>
      </c>
      <c r="I25" s="172">
        <v>0</v>
      </c>
      <c r="J25" s="167" t="s">
        <v>273</v>
      </c>
      <c r="K25" s="51" t="s">
        <v>156</v>
      </c>
      <c r="L25" s="172" t="s">
        <v>334</v>
      </c>
      <c r="M25" s="172" t="s">
        <v>334</v>
      </c>
      <c r="N25" s="172" t="s">
        <v>334</v>
      </c>
      <c r="O25" s="164">
        <v>1</v>
      </c>
      <c r="P25" s="164">
        <v>2</v>
      </c>
      <c r="Q25" s="164">
        <v>2</v>
      </c>
      <c r="R25" s="164">
        <v>2</v>
      </c>
      <c r="S25" s="164">
        <v>1</v>
      </c>
      <c r="T25" s="164" t="s">
        <v>324</v>
      </c>
      <c r="U25" s="164" t="s">
        <v>88</v>
      </c>
      <c r="V25" s="164" t="s">
        <v>176</v>
      </c>
      <c r="W25" s="164" t="s">
        <v>130</v>
      </c>
      <c r="X25" s="164" t="s">
        <v>95</v>
      </c>
      <c r="Y25" s="164" t="s">
        <v>97</v>
      </c>
      <c r="Z25" s="164" t="s">
        <v>234</v>
      </c>
      <c r="AA25" s="164" t="s">
        <v>89</v>
      </c>
    </row>
    <row r="26" spans="1:27" ht="60.75" customHeight="1">
      <c r="A26" s="163" t="s">
        <v>56</v>
      </c>
      <c r="B26" s="164" t="s">
        <v>90</v>
      </c>
      <c r="C26" s="164" t="s">
        <v>57</v>
      </c>
      <c r="D26" s="164" t="s">
        <v>335</v>
      </c>
      <c r="E26" s="164" t="s">
        <v>336</v>
      </c>
      <c r="F26" s="169" t="s">
        <v>337</v>
      </c>
      <c r="G26" s="169">
        <v>0</v>
      </c>
      <c r="H26" s="169">
        <v>0</v>
      </c>
      <c r="I26" s="175">
        <v>15</v>
      </c>
      <c r="J26" s="167" t="s">
        <v>273</v>
      </c>
      <c r="K26" s="51"/>
      <c r="L26" s="172"/>
      <c r="M26" s="172" t="s">
        <v>338</v>
      </c>
      <c r="N26" s="172"/>
      <c r="O26" s="169">
        <v>10</v>
      </c>
      <c r="P26" s="169">
        <v>10</v>
      </c>
      <c r="Q26" s="169">
        <v>10</v>
      </c>
      <c r="R26" s="169">
        <v>10</v>
      </c>
      <c r="S26" s="169">
        <v>10</v>
      </c>
      <c r="T26" s="164" t="s">
        <v>324</v>
      </c>
      <c r="U26" s="164" t="s">
        <v>88</v>
      </c>
      <c r="V26" s="169" t="s">
        <v>176</v>
      </c>
      <c r="W26" s="164" t="s">
        <v>130</v>
      </c>
      <c r="X26" s="169" t="s">
        <v>95</v>
      </c>
      <c r="Y26" s="164" t="s">
        <v>97</v>
      </c>
      <c r="Z26" s="169" t="s">
        <v>234</v>
      </c>
      <c r="AA26" s="169" t="s">
        <v>89</v>
      </c>
    </row>
    <row r="27" spans="1:27" ht="63.75">
      <c r="A27" s="163" t="s">
        <v>241</v>
      </c>
      <c r="B27" s="164" t="s">
        <v>242</v>
      </c>
      <c r="C27" s="164" t="s">
        <v>243</v>
      </c>
      <c r="D27" s="164" t="s">
        <v>244</v>
      </c>
      <c r="E27" s="164" t="s">
        <v>245</v>
      </c>
      <c r="F27" s="164" t="s">
        <v>246</v>
      </c>
      <c r="G27" s="164">
        <v>210</v>
      </c>
      <c r="H27" s="164">
        <v>210</v>
      </c>
      <c r="I27" s="172">
        <v>172</v>
      </c>
      <c r="J27" s="183" t="s">
        <v>273</v>
      </c>
      <c r="K27" s="51" t="s">
        <v>279</v>
      </c>
      <c r="L27" s="188" t="s">
        <v>693</v>
      </c>
      <c r="M27" s="188" t="s">
        <v>694</v>
      </c>
      <c r="N27" s="188"/>
      <c r="O27" s="164">
        <v>210</v>
      </c>
      <c r="P27" s="164">
        <v>210</v>
      </c>
      <c r="Q27" s="164">
        <v>210</v>
      </c>
      <c r="R27" s="164">
        <v>210</v>
      </c>
      <c r="S27" s="164">
        <v>210</v>
      </c>
      <c r="T27" s="164" t="s">
        <v>247</v>
      </c>
      <c r="U27" s="164" t="s">
        <v>114</v>
      </c>
      <c r="V27" s="164" t="s">
        <v>172</v>
      </c>
      <c r="W27" s="164" t="s">
        <v>130</v>
      </c>
      <c r="X27" s="164" t="s">
        <v>248</v>
      </c>
      <c r="Y27" s="164" t="s">
        <v>109</v>
      </c>
      <c r="Z27" s="164" t="s">
        <v>249</v>
      </c>
      <c r="AA27" s="164" t="s">
        <v>89</v>
      </c>
    </row>
    <row r="28" spans="1:27">
      <c r="A28" s="170" t="s">
        <v>339</v>
      </c>
    </row>
    <row r="29" spans="1:27">
      <c r="A29" s="170" t="s">
        <v>700</v>
      </c>
    </row>
  </sheetData>
  <dataValidations count="1">
    <dataValidation type="textLength" operator="lessThanOrEqual" allowBlank="1" showInputMessage="1" showErrorMessage="1" errorTitle="Número de caracteres excedido!" error="Número máximo: 350" promptTitle="Máximo de 350 caracteres" sqref="L2:N26" xr:uid="{00000000-0002-0000-1400-000000000000}">
      <formula1>350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400-000001000000}">
          <x14:formula1>
            <xm:f>Lista!$B$2:$B$14</xm:f>
          </x14:formula1>
          <xm:sqref>K2:K27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filterMode="1">
    <tabColor theme="5" tint="0.39997558519241921"/>
  </sheetPr>
  <dimension ref="A1:O527"/>
  <sheetViews>
    <sheetView showGridLines="0" topLeftCell="F148" zoomScale="80" zoomScaleNormal="80" workbookViewId="0">
      <selection activeCell="K528" sqref="K528"/>
    </sheetView>
  </sheetViews>
  <sheetFormatPr defaultRowHeight="15"/>
  <cols>
    <col min="1" max="1" width="25.28515625" style="18" customWidth="1"/>
    <col min="2" max="2" width="11.85546875" style="18" bestFit="1" customWidth="1"/>
    <col min="3" max="3" width="7" style="18" customWidth="1"/>
    <col min="4" max="4" width="65.42578125" style="1" customWidth="1"/>
    <col min="5" max="5" width="21.7109375" style="1" bestFit="1" customWidth="1"/>
    <col min="6" max="6" width="61.140625" style="1" customWidth="1"/>
    <col min="7" max="7" width="38.7109375" style="1" customWidth="1"/>
    <col min="8" max="8" width="38" style="1" bestFit="1" customWidth="1"/>
    <col min="9" max="9" width="69.28515625" style="1" customWidth="1"/>
    <col min="10" max="10" width="30.5703125" style="1" bestFit="1" customWidth="1"/>
    <col min="11" max="11" width="12.42578125" style="1" bestFit="1" customWidth="1"/>
    <col min="12" max="12" width="15.5703125" style="1" bestFit="1" customWidth="1"/>
    <col min="13" max="13" width="19.5703125" style="1" customWidth="1"/>
    <col min="14" max="14" width="78.140625" style="41" bestFit="1" customWidth="1"/>
    <col min="15" max="15" width="63.28515625" style="41" customWidth="1"/>
    <col min="16" max="16384" width="9.140625" style="1"/>
  </cols>
  <sheetData>
    <row r="1" spans="1:15" ht="21">
      <c r="A1" s="58" t="s">
        <v>340</v>
      </c>
      <c r="B1" s="59"/>
      <c r="C1" s="59"/>
      <c r="D1" s="60"/>
      <c r="E1" s="60"/>
      <c r="F1" s="60"/>
    </row>
    <row r="2" spans="1:15" ht="21">
      <c r="A2" s="61" t="s">
        <v>341</v>
      </c>
    </row>
    <row r="3" spans="1:15" ht="21">
      <c r="A3" s="61" t="s">
        <v>342</v>
      </c>
    </row>
    <row r="4" spans="1:15" ht="21">
      <c r="A4" s="61" t="s">
        <v>343</v>
      </c>
    </row>
    <row r="5" spans="1:15" ht="21">
      <c r="A5" s="61" t="s">
        <v>344</v>
      </c>
    </row>
    <row r="6" spans="1:15" ht="21">
      <c r="A6" s="62"/>
    </row>
    <row r="7" spans="1:15" ht="21">
      <c r="A7" s="62" t="s">
        <v>345</v>
      </c>
    </row>
    <row r="8" spans="1:15" ht="21">
      <c r="A8" s="62" t="s">
        <v>346</v>
      </c>
    </row>
    <row r="9" spans="1:15" ht="21">
      <c r="A9" s="62" t="s">
        <v>347</v>
      </c>
      <c r="M9" s="18"/>
    </row>
    <row r="10" spans="1:15" ht="21">
      <c r="A10" s="62" t="s">
        <v>348</v>
      </c>
      <c r="B10" s="62"/>
      <c r="C10" s="62"/>
      <c r="D10" s="62"/>
      <c r="E10" s="62"/>
      <c r="F10" s="62"/>
      <c r="M10" s="18"/>
    </row>
    <row r="11" spans="1:15">
      <c r="M11" s="63"/>
    </row>
    <row r="12" spans="1:15" ht="30">
      <c r="A12" s="22" t="s">
        <v>349</v>
      </c>
      <c r="B12" s="22" t="s">
        <v>350</v>
      </c>
      <c r="C12" s="22" t="s">
        <v>61</v>
      </c>
      <c r="D12" s="22" t="s">
        <v>351</v>
      </c>
      <c r="E12" s="22" t="s">
        <v>63</v>
      </c>
      <c r="F12" s="22" t="s">
        <v>64</v>
      </c>
      <c r="G12" s="22" t="s">
        <v>66</v>
      </c>
      <c r="H12" s="22" t="s">
        <v>65</v>
      </c>
      <c r="I12" s="22" t="s">
        <v>67</v>
      </c>
      <c r="J12" s="22" t="s">
        <v>68</v>
      </c>
      <c r="K12" s="23" t="s">
        <v>69</v>
      </c>
      <c r="L12" s="23" t="s">
        <v>70</v>
      </c>
      <c r="M12" s="64" t="s">
        <v>251</v>
      </c>
      <c r="N12" s="65" t="s">
        <v>352</v>
      </c>
      <c r="O12" s="22" t="s">
        <v>353</v>
      </c>
    </row>
    <row r="13" spans="1:15" ht="45">
      <c r="A13" s="66" t="s">
        <v>354</v>
      </c>
      <c r="B13" s="66" t="s">
        <v>110</v>
      </c>
      <c r="C13" s="19">
        <v>11</v>
      </c>
      <c r="D13" s="20" t="s">
        <v>38</v>
      </c>
      <c r="E13" s="20" t="s">
        <v>234</v>
      </c>
      <c r="F13" s="20" t="s">
        <v>304</v>
      </c>
      <c r="G13" s="20" t="s">
        <v>355</v>
      </c>
      <c r="H13" s="20" t="s">
        <v>267</v>
      </c>
      <c r="I13" s="21" t="s">
        <v>356</v>
      </c>
      <c r="J13" s="19" t="s">
        <v>87</v>
      </c>
      <c r="K13" s="2">
        <v>1.6500000000000001E-2</v>
      </c>
      <c r="L13" s="2">
        <v>1.7000000000000001E-2</v>
      </c>
      <c r="M13" s="2">
        <v>1.23E-2</v>
      </c>
      <c r="N13" s="2"/>
      <c r="O13" s="67"/>
    </row>
    <row r="14" spans="1:15" ht="60">
      <c r="A14" s="66" t="s">
        <v>354</v>
      </c>
      <c r="B14" s="66" t="s">
        <v>110</v>
      </c>
      <c r="C14" s="19">
        <v>14</v>
      </c>
      <c r="D14" s="20" t="s">
        <v>43</v>
      </c>
      <c r="E14" s="20" t="s">
        <v>234</v>
      </c>
      <c r="F14" s="20" t="s">
        <v>313</v>
      </c>
      <c r="G14" s="20" t="s">
        <v>355</v>
      </c>
      <c r="H14" s="20" t="s">
        <v>267</v>
      </c>
      <c r="I14" s="21" t="s">
        <v>357</v>
      </c>
      <c r="J14" s="19" t="s">
        <v>87</v>
      </c>
      <c r="K14" s="2">
        <v>0</v>
      </c>
      <c r="L14" s="2">
        <v>1</v>
      </c>
      <c r="M14" s="2">
        <v>0</v>
      </c>
      <c r="N14" s="2"/>
      <c r="O14" s="67"/>
    </row>
    <row r="15" spans="1:15" ht="45">
      <c r="A15" s="66" t="s">
        <v>354</v>
      </c>
      <c r="B15" s="66" t="s">
        <v>110</v>
      </c>
      <c r="C15" s="19">
        <v>15</v>
      </c>
      <c r="D15" s="20" t="s">
        <v>197</v>
      </c>
      <c r="E15" s="19" t="s">
        <v>234</v>
      </c>
      <c r="F15" s="20" t="s">
        <v>358</v>
      </c>
      <c r="G15" s="20" t="s">
        <v>355</v>
      </c>
      <c r="H15" s="20" t="s">
        <v>267</v>
      </c>
      <c r="I15" s="21" t="s">
        <v>359</v>
      </c>
      <c r="J15" s="19" t="s">
        <v>360</v>
      </c>
      <c r="K15" s="2">
        <v>1</v>
      </c>
      <c r="L15" s="2">
        <v>1</v>
      </c>
      <c r="M15" s="2">
        <v>1</v>
      </c>
      <c r="N15" s="2"/>
      <c r="O15" s="67"/>
    </row>
    <row r="16" spans="1:15" ht="45">
      <c r="A16" s="66" t="s">
        <v>354</v>
      </c>
      <c r="B16" s="66" t="s">
        <v>110</v>
      </c>
      <c r="C16" s="19">
        <v>16</v>
      </c>
      <c r="D16" s="20" t="s">
        <v>45</v>
      </c>
      <c r="E16" s="19" t="s">
        <v>234</v>
      </c>
      <c r="F16" s="20" t="s">
        <v>361</v>
      </c>
      <c r="G16" s="20" t="s">
        <v>355</v>
      </c>
      <c r="H16" s="20" t="s">
        <v>267</v>
      </c>
      <c r="I16" s="21" t="s">
        <v>362</v>
      </c>
      <c r="J16" s="19" t="s">
        <v>360</v>
      </c>
      <c r="K16" s="2">
        <v>1</v>
      </c>
      <c r="L16" s="2">
        <v>1</v>
      </c>
      <c r="M16" s="2">
        <v>1</v>
      </c>
      <c r="N16" s="2"/>
      <c r="O16" s="67"/>
    </row>
    <row r="17" spans="1:15" ht="108.75" hidden="1">
      <c r="A17" s="66" t="s">
        <v>363</v>
      </c>
      <c r="B17" s="66" t="s">
        <v>110</v>
      </c>
      <c r="C17" s="19">
        <v>6</v>
      </c>
      <c r="D17" s="20" t="s">
        <v>364</v>
      </c>
      <c r="E17" s="20" t="s">
        <v>234</v>
      </c>
      <c r="F17" s="20" t="s">
        <v>365</v>
      </c>
      <c r="G17" s="20" t="s">
        <v>366</v>
      </c>
      <c r="H17" s="20" t="s">
        <v>367</v>
      </c>
      <c r="I17" s="68" t="s">
        <v>368</v>
      </c>
      <c r="J17" s="19" t="s">
        <v>87</v>
      </c>
      <c r="K17" s="69"/>
      <c r="L17" s="69"/>
      <c r="M17" s="70">
        <v>1</v>
      </c>
      <c r="N17" s="69"/>
      <c r="O17" s="67" t="s">
        <v>369</v>
      </c>
    </row>
    <row r="18" spans="1:15" ht="87.75" hidden="1" customHeight="1">
      <c r="A18" s="66" t="s">
        <v>363</v>
      </c>
      <c r="B18" s="66" t="s">
        <v>110</v>
      </c>
      <c r="C18" s="19">
        <v>7</v>
      </c>
      <c r="D18" s="20" t="s">
        <v>370</v>
      </c>
      <c r="E18" s="20" t="s">
        <v>84</v>
      </c>
      <c r="F18" s="20" t="s">
        <v>371</v>
      </c>
      <c r="G18" s="20" t="s">
        <v>366</v>
      </c>
      <c r="H18" s="20" t="s">
        <v>267</v>
      </c>
      <c r="I18" s="68" t="s">
        <v>372</v>
      </c>
      <c r="J18" s="19" t="s">
        <v>87</v>
      </c>
      <c r="K18" s="69">
        <v>65</v>
      </c>
      <c r="L18" s="69">
        <v>65</v>
      </c>
      <c r="M18" s="71">
        <v>0.3888888888888889</v>
      </c>
      <c r="N18" s="69"/>
      <c r="O18" s="67"/>
    </row>
    <row r="19" spans="1:15" ht="31.5" hidden="1">
      <c r="A19" s="66" t="s">
        <v>363</v>
      </c>
      <c r="B19" s="66" t="s">
        <v>110</v>
      </c>
      <c r="C19" s="19">
        <v>8</v>
      </c>
      <c r="D19" s="20" t="s">
        <v>373</v>
      </c>
      <c r="E19" s="20" t="s">
        <v>84</v>
      </c>
      <c r="F19" s="20" t="s">
        <v>374</v>
      </c>
      <c r="G19" s="20" t="s">
        <v>366</v>
      </c>
      <c r="H19" s="20" t="s">
        <v>267</v>
      </c>
      <c r="I19" s="68" t="s">
        <v>375</v>
      </c>
      <c r="J19" s="19" t="s">
        <v>302</v>
      </c>
      <c r="K19" s="69">
        <v>7</v>
      </c>
      <c r="L19" s="69">
        <v>7</v>
      </c>
      <c r="M19" s="72">
        <v>5</v>
      </c>
      <c r="N19" s="69"/>
      <c r="O19" s="67"/>
    </row>
    <row r="20" spans="1:15" hidden="1">
      <c r="A20" s="66" t="s">
        <v>363</v>
      </c>
      <c r="B20" s="66" t="s">
        <v>110</v>
      </c>
      <c r="C20" s="19">
        <v>10</v>
      </c>
      <c r="D20" s="20" t="s">
        <v>376</v>
      </c>
      <c r="E20" s="20" t="s">
        <v>84</v>
      </c>
      <c r="F20" s="20" t="s">
        <v>377</v>
      </c>
      <c r="G20" s="20" t="s">
        <v>366</v>
      </c>
      <c r="H20" s="20" t="s">
        <v>267</v>
      </c>
      <c r="I20" s="21" t="s">
        <v>378</v>
      </c>
      <c r="J20" s="19" t="s">
        <v>379</v>
      </c>
      <c r="K20" s="21">
        <v>27</v>
      </c>
      <c r="L20" s="21">
        <v>28</v>
      </c>
      <c r="M20" s="72">
        <v>37</v>
      </c>
      <c r="N20" s="21"/>
      <c r="O20" s="67"/>
    </row>
    <row r="21" spans="1:15" hidden="1">
      <c r="A21" s="66" t="s">
        <v>363</v>
      </c>
      <c r="B21" s="66" t="s">
        <v>110</v>
      </c>
      <c r="C21" s="19">
        <v>11</v>
      </c>
      <c r="D21" s="20" t="s">
        <v>380</v>
      </c>
      <c r="E21" s="20" t="s">
        <v>84</v>
      </c>
      <c r="F21" s="20" t="s">
        <v>381</v>
      </c>
      <c r="G21" s="20" t="s">
        <v>366</v>
      </c>
      <c r="H21" s="20" t="s">
        <v>267</v>
      </c>
      <c r="I21" s="21" t="s">
        <v>382</v>
      </c>
      <c r="J21" s="19" t="s">
        <v>379</v>
      </c>
      <c r="K21" s="21">
        <v>4</v>
      </c>
      <c r="L21" s="21">
        <v>4</v>
      </c>
      <c r="M21" s="72">
        <v>3</v>
      </c>
      <c r="N21" s="21"/>
      <c r="O21" s="67"/>
    </row>
    <row r="22" spans="1:15" ht="30" hidden="1">
      <c r="A22" s="66" t="s">
        <v>363</v>
      </c>
      <c r="B22" s="66" t="s">
        <v>110</v>
      </c>
      <c r="C22" s="19">
        <v>12</v>
      </c>
      <c r="D22" s="20" t="s">
        <v>383</v>
      </c>
      <c r="E22" s="20" t="s">
        <v>84</v>
      </c>
      <c r="F22" s="20" t="s">
        <v>384</v>
      </c>
      <c r="G22" s="20" t="s">
        <v>366</v>
      </c>
      <c r="H22" s="20" t="s">
        <v>267</v>
      </c>
      <c r="I22" s="21" t="s">
        <v>385</v>
      </c>
      <c r="J22" s="19" t="s">
        <v>386</v>
      </c>
      <c r="K22" s="21">
        <v>0</v>
      </c>
      <c r="L22" s="21">
        <v>1</v>
      </c>
      <c r="M22" s="73">
        <v>1</v>
      </c>
      <c r="N22" s="21"/>
      <c r="O22" s="67"/>
    </row>
    <row r="23" spans="1:15" ht="30" hidden="1">
      <c r="A23" s="66" t="s">
        <v>363</v>
      </c>
      <c r="B23" s="66" t="s">
        <v>110</v>
      </c>
      <c r="C23" s="19">
        <v>13</v>
      </c>
      <c r="D23" s="20" t="s">
        <v>387</v>
      </c>
      <c r="E23" s="20" t="s">
        <v>84</v>
      </c>
      <c r="F23" s="20" t="s">
        <v>388</v>
      </c>
      <c r="G23" s="20" t="s">
        <v>366</v>
      </c>
      <c r="H23" s="20" t="s">
        <v>324</v>
      </c>
      <c r="I23" s="21" t="s">
        <v>389</v>
      </c>
      <c r="J23" s="19" t="s">
        <v>379</v>
      </c>
      <c r="K23" s="21">
        <v>6</v>
      </c>
      <c r="L23" s="21">
        <v>6</v>
      </c>
      <c r="M23" s="70">
        <v>1</v>
      </c>
      <c r="N23" s="21"/>
      <c r="O23" s="67"/>
    </row>
    <row r="24" spans="1:15" ht="30" hidden="1">
      <c r="A24" s="66" t="s">
        <v>363</v>
      </c>
      <c r="B24" s="66" t="s">
        <v>110</v>
      </c>
      <c r="C24" s="19">
        <v>14</v>
      </c>
      <c r="D24" s="20" t="s">
        <v>390</v>
      </c>
      <c r="E24" s="20" t="s">
        <v>84</v>
      </c>
      <c r="F24" s="20" t="s">
        <v>391</v>
      </c>
      <c r="G24" s="20" t="s">
        <v>366</v>
      </c>
      <c r="H24" s="20" t="s">
        <v>324</v>
      </c>
      <c r="I24" s="21" t="s">
        <v>392</v>
      </c>
      <c r="J24" s="19" t="s">
        <v>379</v>
      </c>
      <c r="K24" s="21">
        <v>0</v>
      </c>
      <c r="L24" s="21">
        <v>1</v>
      </c>
      <c r="M24" s="70">
        <v>1</v>
      </c>
      <c r="N24" s="21"/>
      <c r="O24" s="67"/>
    </row>
    <row r="25" spans="1:15" ht="30" hidden="1">
      <c r="A25" s="66" t="s">
        <v>363</v>
      </c>
      <c r="B25" s="66" t="s">
        <v>110</v>
      </c>
      <c r="C25" s="19">
        <v>15</v>
      </c>
      <c r="D25" s="20" t="s">
        <v>393</v>
      </c>
      <c r="E25" s="20" t="s">
        <v>84</v>
      </c>
      <c r="F25" s="20" t="s">
        <v>394</v>
      </c>
      <c r="G25" s="20" t="s">
        <v>366</v>
      </c>
      <c r="H25" s="20" t="s">
        <v>324</v>
      </c>
      <c r="I25" s="21" t="s">
        <v>395</v>
      </c>
      <c r="J25" s="19" t="s">
        <v>379</v>
      </c>
      <c r="K25" s="21">
        <v>3</v>
      </c>
      <c r="L25" s="21">
        <v>3</v>
      </c>
      <c r="M25" s="70">
        <v>1</v>
      </c>
      <c r="N25" s="21"/>
      <c r="O25" s="67"/>
    </row>
    <row r="26" spans="1:15" ht="45" hidden="1">
      <c r="A26" s="66" t="s">
        <v>396</v>
      </c>
      <c r="B26" s="66" t="s">
        <v>110</v>
      </c>
      <c r="C26" s="19">
        <v>4</v>
      </c>
      <c r="D26" s="45" t="s">
        <v>397</v>
      </c>
      <c r="E26" s="74" t="s">
        <v>234</v>
      </c>
      <c r="F26" s="75" t="s">
        <v>398</v>
      </c>
      <c r="G26" s="45" t="s">
        <v>399</v>
      </c>
      <c r="H26" s="45" t="s">
        <v>367</v>
      </c>
      <c r="I26" s="21" t="s">
        <v>400</v>
      </c>
      <c r="J26" s="19" t="s">
        <v>87</v>
      </c>
      <c r="K26" s="2">
        <v>1</v>
      </c>
      <c r="L26" s="2">
        <v>1</v>
      </c>
      <c r="M26" s="2">
        <v>1</v>
      </c>
      <c r="N26" s="2"/>
      <c r="O26" s="67"/>
    </row>
    <row r="27" spans="1:15" ht="30" hidden="1">
      <c r="A27" s="66" t="s">
        <v>401</v>
      </c>
      <c r="B27" s="66" t="s">
        <v>110</v>
      </c>
      <c r="C27" s="19">
        <v>1</v>
      </c>
      <c r="D27" s="45" t="s">
        <v>402</v>
      </c>
      <c r="E27" s="45" t="s">
        <v>84</v>
      </c>
      <c r="F27" s="45" t="s">
        <v>403</v>
      </c>
      <c r="G27" s="76" t="s">
        <v>267</v>
      </c>
      <c r="H27" s="45" t="s">
        <v>404</v>
      </c>
      <c r="I27" s="21" t="s">
        <v>405</v>
      </c>
      <c r="J27" s="19" t="s">
        <v>302</v>
      </c>
      <c r="K27" s="21">
        <v>0</v>
      </c>
      <c r="L27" s="21">
        <v>0</v>
      </c>
      <c r="M27" s="21">
        <v>0</v>
      </c>
      <c r="N27" s="21"/>
      <c r="O27" s="67"/>
    </row>
    <row r="28" spans="1:15" ht="30" hidden="1">
      <c r="A28" s="66" t="s">
        <v>401</v>
      </c>
      <c r="B28" s="66" t="s">
        <v>110</v>
      </c>
      <c r="C28" s="19">
        <v>2</v>
      </c>
      <c r="D28" s="45" t="s">
        <v>406</v>
      </c>
      <c r="E28" s="45" t="s">
        <v>84</v>
      </c>
      <c r="F28" s="45" t="s">
        <v>407</v>
      </c>
      <c r="G28" s="76" t="s">
        <v>267</v>
      </c>
      <c r="H28" s="45" t="s">
        <v>404</v>
      </c>
      <c r="I28" s="21" t="s">
        <v>408</v>
      </c>
      <c r="J28" s="19" t="s">
        <v>302</v>
      </c>
      <c r="K28" s="21">
        <v>1</v>
      </c>
      <c r="L28" s="21">
        <v>1</v>
      </c>
      <c r="M28" s="21">
        <v>0</v>
      </c>
      <c r="N28" s="21"/>
      <c r="O28" s="67"/>
    </row>
    <row r="29" spans="1:15" ht="30" hidden="1">
      <c r="A29" s="66" t="s">
        <v>401</v>
      </c>
      <c r="B29" s="66" t="s">
        <v>110</v>
      </c>
      <c r="C29" s="19">
        <v>3</v>
      </c>
      <c r="D29" s="45" t="s">
        <v>409</v>
      </c>
      <c r="E29" s="45" t="s">
        <v>84</v>
      </c>
      <c r="F29" s="45" t="s">
        <v>410</v>
      </c>
      <c r="G29" s="76" t="s">
        <v>267</v>
      </c>
      <c r="H29" s="45" t="s">
        <v>404</v>
      </c>
      <c r="I29" s="21" t="s">
        <v>411</v>
      </c>
      <c r="J29" s="19" t="s">
        <v>302</v>
      </c>
      <c r="K29" s="21">
        <v>0</v>
      </c>
      <c r="L29" s="21">
        <v>0</v>
      </c>
      <c r="M29" s="21">
        <v>0</v>
      </c>
      <c r="N29" s="21"/>
      <c r="O29" s="67"/>
    </row>
    <row r="30" spans="1:15" ht="30" hidden="1">
      <c r="A30" s="66" t="s">
        <v>401</v>
      </c>
      <c r="B30" s="66" t="s">
        <v>110</v>
      </c>
      <c r="C30" s="19">
        <v>4</v>
      </c>
      <c r="D30" s="45" t="s">
        <v>412</v>
      </c>
      <c r="E30" s="45" t="s">
        <v>84</v>
      </c>
      <c r="F30" s="45" t="s">
        <v>413</v>
      </c>
      <c r="G30" s="76" t="s">
        <v>267</v>
      </c>
      <c r="H30" s="45" t="s">
        <v>404</v>
      </c>
      <c r="I30" s="21" t="s">
        <v>414</v>
      </c>
      <c r="J30" s="19" t="s">
        <v>302</v>
      </c>
      <c r="K30" s="21">
        <v>0</v>
      </c>
      <c r="L30" s="21">
        <v>0</v>
      </c>
      <c r="M30" s="21">
        <v>0</v>
      </c>
      <c r="N30" s="19"/>
      <c r="O30" s="67"/>
    </row>
    <row r="31" spans="1:15" ht="45" hidden="1">
      <c r="A31" s="66" t="s">
        <v>401</v>
      </c>
      <c r="B31" s="66" t="s">
        <v>110</v>
      </c>
      <c r="C31" s="19">
        <v>5</v>
      </c>
      <c r="D31" s="45" t="s">
        <v>415</v>
      </c>
      <c r="E31" s="45" t="s">
        <v>84</v>
      </c>
      <c r="F31" s="45" t="s">
        <v>416</v>
      </c>
      <c r="G31" s="76" t="s">
        <v>267</v>
      </c>
      <c r="H31" s="45" t="s">
        <v>404</v>
      </c>
      <c r="I31" s="21" t="s">
        <v>417</v>
      </c>
      <c r="J31" s="19" t="s">
        <v>302</v>
      </c>
      <c r="K31" s="21">
        <v>2</v>
      </c>
      <c r="L31" s="21">
        <v>1</v>
      </c>
      <c r="M31" s="21">
        <v>0</v>
      </c>
      <c r="N31" s="21"/>
      <c r="O31" s="67"/>
    </row>
    <row r="32" spans="1:15" ht="45" hidden="1">
      <c r="A32" s="66" t="s">
        <v>401</v>
      </c>
      <c r="B32" s="66" t="s">
        <v>110</v>
      </c>
      <c r="C32" s="19">
        <v>6</v>
      </c>
      <c r="D32" s="45" t="s">
        <v>418</v>
      </c>
      <c r="E32" s="45" t="s">
        <v>84</v>
      </c>
      <c r="F32" s="45" t="s">
        <v>419</v>
      </c>
      <c r="G32" s="76" t="s">
        <v>267</v>
      </c>
      <c r="H32" s="45" t="s">
        <v>404</v>
      </c>
      <c r="I32" s="21" t="s">
        <v>420</v>
      </c>
      <c r="J32" s="19" t="s">
        <v>302</v>
      </c>
      <c r="K32" s="21">
        <v>1</v>
      </c>
      <c r="L32" s="21">
        <v>1</v>
      </c>
      <c r="M32" s="21">
        <v>0</v>
      </c>
      <c r="N32" s="21" t="s">
        <v>421</v>
      </c>
      <c r="O32" s="67"/>
    </row>
    <row r="33" spans="1:15" ht="60" hidden="1">
      <c r="A33" s="66" t="s">
        <v>401</v>
      </c>
      <c r="B33" s="66" t="s">
        <v>110</v>
      </c>
      <c r="C33" s="19">
        <v>7</v>
      </c>
      <c r="D33" s="45" t="s">
        <v>422</v>
      </c>
      <c r="E33" s="45" t="s">
        <v>84</v>
      </c>
      <c r="F33" s="45" t="s">
        <v>423</v>
      </c>
      <c r="G33" s="76" t="s">
        <v>267</v>
      </c>
      <c r="H33" s="45" t="s">
        <v>424</v>
      </c>
      <c r="I33" s="21" t="s">
        <v>425</v>
      </c>
      <c r="J33" s="19" t="s">
        <v>87</v>
      </c>
      <c r="K33" s="21">
        <v>7</v>
      </c>
      <c r="L33" s="21">
        <v>6</v>
      </c>
      <c r="M33" s="21">
        <v>4</v>
      </c>
      <c r="N33" s="21"/>
      <c r="O33" s="67"/>
    </row>
    <row r="34" spans="1:15" ht="45" hidden="1">
      <c r="A34" s="66" t="s">
        <v>401</v>
      </c>
      <c r="B34" s="66" t="s">
        <v>110</v>
      </c>
      <c r="C34" s="19">
        <v>8</v>
      </c>
      <c r="D34" s="45" t="s">
        <v>426</v>
      </c>
      <c r="E34" s="45" t="s">
        <v>84</v>
      </c>
      <c r="F34" s="45" t="s">
        <v>427</v>
      </c>
      <c r="G34" s="45" t="s">
        <v>428</v>
      </c>
      <c r="H34" s="45" t="s">
        <v>429</v>
      </c>
      <c r="I34" s="21" t="s">
        <v>430</v>
      </c>
      <c r="J34" s="19" t="s">
        <v>87</v>
      </c>
      <c r="K34" s="21">
        <v>0</v>
      </c>
      <c r="L34" s="21">
        <v>0</v>
      </c>
      <c r="M34" s="21">
        <v>0</v>
      </c>
      <c r="N34" s="21"/>
      <c r="O34" s="67"/>
    </row>
    <row r="35" spans="1:15" ht="45">
      <c r="A35" s="66" t="s">
        <v>354</v>
      </c>
      <c r="B35" s="66" t="s">
        <v>111</v>
      </c>
      <c r="C35" s="19">
        <v>11</v>
      </c>
      <c r="D35" s="20" t="s">
        <v>38</v>
      </c>
      <c r="E35" s="20" t="s">
        <v>234</v>
      </c>
      <c r="F35" s="20" t="s">
        <v>304</v>
      </c>
      <c r="G35" s="20" t="s">
        <v>355</v>
      </c>
      <c r="H35" s="20" t="s">
        <v>267</v>
      </c>
      <c r="I35" s="21" t="s">
        <v>431</v>
      </c>
      <c r="J35" s="19" t="s">
        <v>87</v>
      </c>
      <c r="K35" s="21">
        <v>3</v>
      </c>
      <c r="L35" s="21">
        <v>3</v>
      </c>
      <c r="M35" s="21">
        <v>0.88</v>
      </c>
      <c r="N35" s="21" t="s">
        <v>432</v>
      </c>
      <c r="O35" s="67"/>
    </row>
    <row r="36" spans="1:15" ht="60">
      <c r="A36" s="66" t="s">
        <v>354</v>
      </c>
      <c r="B36" s="66" t="s">
        <v>111</v>
      </c>
      <c r="C36" s="19">
        <v>14</v>
      </c>
      <c r="D36" s="20" t="s">
        <v>43</v>
      </c>
      <c r="E36" s="20" t="s">
        <v>234</v>
      </c>
      <c r="F36" s="20" t="s">
        <v>313</v>
      </c>
      <c r="G36" s="20" t="s">
        <v>355</v>
      </c>
      <c r="H36" s="20" t="s">
        <v>267</v>
      </c>
      <c r="I36" s="21"/>
      <c r="J36" s="19" t="s">
        <v>87</v>
      </c>
      <c r="K36" s="21"/>
      <c r="L36" s="21"/>
      <c r="M36" s="21"/>
      <c r="N36" s="21"/>
      <c r="O36" s="67"/>
    </row>
    <row r="37" spans="1:15" ht="45">
      <c r="A37" s="66" t="s">
        <v>354</v>
      </c>
      <c r="B37" s="66" t="s">
        <v>111</v>
      </c>
      <c r="C37" s="19">
        <v>15</v>
      </c>
      <c r="D37" s="20" t="s">
        <v>197</v>
      </c>
      <c r="E37" s="19" t="s">
        <v>234</v>
      </c>
      <c r="F37" s="20" t="s">
        <v>358</v>
      </c>
      <c r="G37" s="20" t="s">
        <v>355</v>
      </c>
      <c r="H37" s="20" t="s">
        <v>267</v>
      </c>
      <c r="I37" s="21"/>
      <c r="J37" s="19" t="s">
        <v>360</v>
      </c>
      <c r="K37" s="21"/>
      <c r="L37" s="21"/>
      <c r="M37" s="21"/>
      <c r="N37" s="21"/>
      <c r="O37" s="67"/>
    </row>
    <row r="38" spans="1:15" ht="45">
      <c r="A38" s="66" t="s">
        <v>354</v>
      </c>
      <c r="B38" s="66" t="s">
        <v>111</v>
      </c>
      <c r="C38" s="19">
        <v>16</v>
      </c>
      <c r="D38" s="20" t="s">
        <v>45</v>
      </c>
      <c r="E38" s="19" t="s">
        <v>234</v>
      </c>
      <c r="F38" s="20" t="s">
        <v>361</v>
      </c>
      <c r="G38" s="20" t="s">
        <v>355</v>
      </c>
      <c r="H38" s="20" t="s">
        <v>267</v>
      </c>
      <c r="I38" s="21"/>
      <c r="J38" s="19" t="s">
        <v>360</v>
      </c>
      <c r="K38" s="21"/>
      <c r="L38" s="21"/>
      <c r="M38" s="21"/>
      <c r="N38" s="21"/>
      <c r="O38" s="67"/>
    </row>
    <row r="39" spans="1:15" ht="108.75" hidden="1">
      <c r="A39" s="66" t="s">
        <v>363</v>
      </c>
      <c r="B39" s="66" t="s">
        <v>111</v>
      </c>
      <c r="C39" s="19">
        <v>6</v>
      </c>
      <c r="D39" s="20" t="s">
        <v>364</v>
      </c>
      <c r="E39" s="20" t="s">
        <v>234</v>
      </c>
      <c r="F39" s="20" t="s">
        <v>365</v>
      </c>
      <c r="G39" s="20" t="s">
        <v>366</v>
      </c>
      <c r="H39" s="20" t="s">
        <v>367</v>
      </c>
      <c r="I39" s="68" t="s">
        <v>368</v>
      </c>
      <c r="J39" s="19" t="s">
        <v>87</v>
      </c>
      <c r="K39" s="69"/>
      <c r="L39" s="69"/>
      <c r="M39" s="69"/>
      <c r="N39" s="69"/>
      <c r="O39" s="67"/>
    </row>
    <row r="40" spans="1:15" ht="81" hidden="1">
      <c r="A40" s="66" t="s">
        <v>363</v>
      </c>
      <c r="B40" s="66" t="s">
        <v>111</v>
      </c>
      <c r="C40" s="19">
        <v>7</v>
      </c>
      <c r="D40" s="20" t="s">
        <v>370</v>
      </c>
      <c r="E40" s="20" t="s">
        <v>84</v>
      </c>
      <c r="F40" s="20" t="s">
        <v>371</v>
      </c>
      <c r="G40" s="20" t="s">
        <v>366</v>
      </c>
      <c r="H40" s="20" t="s">
        <v>267</v>
      </c>
      <c r="I40" s="68" t="s">
        <v>372</v>
      </c>
      <c r="J40" s="19" t="s">
        <v>87</v>
      </c>
      <c r="K40" s="69">
        <v>74</v>
      </c>
      <c r="L40" s="69">
        <v>74</v>
      </c>
      <c r="M40" s="69">
        <f>AC40</f>
        <v>0</v>
      </c>
      <c r="N40" s="69" t="s">
        <v>433</v>
      </c>
      <c r="O40" s="67"/>
    </row>
    <row r="41" spans="1:15" ht="31.5" hidden="1">
      <c r="A41" s="66" t="s">
        <v>363</v>
      </c>
      <c r="B41" s="66" t="s">
        <v>111</v>
      </c>
      <c r="C41" s="19">
        <v>8</v>
      </c>
      <c r="D41" s="20" t="s">
        <v>373</v>
      </c>
      <c r="E41" s="20" t="s">
        <v>84</v>
      </c>
      <c r="F41" s="20" t="s">
        <v>374</v>
      </c>
      <c r="G41" s="20" t="s">
        <v>366</v>
      </c>
      <c r="H41" s="20" t="s">
        <v>267</v>
      </c>
      <c r="I41" s="68" t="s">
        <v>375</v>
      </c>
      <c r="J41" s="19" t="s">
        <v>302</v>
      </c>
      <c r="K41" s="69">
        <v>7</v>
      </c>
      <c r="L41" s="69">
        <v>7</v>
      </c>
      <c r="M41" s="69">
        <v>0</v>
      </c>
      <c r="N41" s="69" t="s">
        <v>433</v>
      </c>
      <c r="O41" s="67"/>
    </row>
    <row r="42" spans="1:15" hidden="1">
      <c r="A42" s="66" t="s">
        <v>363</v>
      </c>
      <c r="B42" s="66" t="s">
        <v>111</v>
      </c>
      <c r="C42" s="19">
        <v>10</v>
      </c>
      <c r="D42" s="20" t="s">
        <v>376</v>
      </c>
      <c r="E42" s="20" t="s">
        <v>84</v>
      </c>
      <c r="F42" s="20" t="s">
        <v>377</v>
      </c>
      <c r="G42" s="20" t="s">
        <v>366</v>
      </c>
      <c r="H42" s="20" t="s">
        <v>267</v>
      </c>
      <c r="I42" s="21" t="s">
        <v>434</v>
      </c>
      <c r="J42" s="19" t="s">
        <v>379</v>
      </c>
      <c r="K42" s="21">
        <v>55</v>
      </c>
      <c r="L42" s="21">
        <v>55</v>
      </c>
      <c r="M42" s="21">
        <v>0</v>
      </c>
      <c r="N42" s="21" t="s">
        <v>433</v>
      </c>
      <c r="O42" s="67"/>
    </row>
    <row r="43" spans="1:15" hidden="1">
      <c r="A43" s="66" t="s">
        <v>363</v>
      </c>
      <c r="B43" s="66" t="s">
        <v>111</v>
      </c>
      <c r="C43" s="19">
        <v>11</v>
      </c>
      <c r="D43" s="20" t="s">
        <v>380</v>
      </c>
      <c r="E43" s="20" t="s">
        <v>84</v>
      </c>
      <c r="F43" s="20" t="s">
        <v>381</v>
      </c>
      <c r="G43" s="20" t="s">
        <v>366</v>
      </c>
      <c r="H43" s="20" t="s">
        <v>267</v>
      </c>
      <c r="I43" s="21" t="s">
        <v>382</v>
      </c>
      <c r="J43" s="19" t="s">
        <v>379</v>
      </c>
      <c r="K43" s="21">
        <v>16</v>
      </c>
      <c r="L43" s="21">
        <v>16</v>
      </c>
      <c r="M43" s="21">
        <v>0</v>
      </c>
      <c r="N43" s="21" t="s">
        <v>433</v>
      </c>
      <c r="O43" s="67"/>
    </row>
    <row r="44" spans="1:15" ht="30" hidden="1">
      <c r="A44" s="66" t="s">
        <v>363</v>
      </c>
      <c r="B44" s="66" t="s">
        <v>111</v>
      </c>
      <c r="C44" s="19">
        <v>12</v>
      </c>
      <c r="D44" s="20" t="s">
        <v>383</v>
      </c>
      <c r="E44" s="20" t="s">
        <v>84</v>
      </c>
      <c r="F44" s="20" t="s">
        <v>384</v>
      </c>
      <c r="G44" s="20" t="s">
        <v>366</v>
      </c>
      <c r="H44" s="20" t="s">
        <v>267</v>
      </c>
      <c r="I44" s="21" t="s">
        <v>385</v>
      </c>
      <c r="J44" s="19" t="s">
        <v>386</v>
      </c>
      <c r="K44" s="21">
        <v>8</v>
      </c>
      <c r="L44" s="21">
        <v>8</v>
      </c>
      <c r="M44" s="21">
        <v>0</v>
      </c>
      <c r="N44" s="21" t="s">
        <v>433</v>
      </c>
      <c r="O44" s="67"/>
    </row>
    <row r="45" spans="1:15" ht="30" hidden="1">
      <c r="A45" s="66" t="s">
        <v>363</v>
      </c>
      <c r="B45" s="66" t="s">
        <v>111</v>
      </c>
      <c r="C45" s="19">
        <v>13</v>
      </c>
      <c r="D45" s="20" t="s">
        <v>387</v>
      </c>
      <c r="E45" s="20" t="s">
        <v>84</v>
      </c>
      <c r="F45" s="20" t="s">
        <v>388</v>
      </c>
      <c r="G45" s="20" t="s">
        <v>366</v>
      </c>
      <c r="H45" s="20" t="s">
        <v>324</v>
      </c>
      <c r="I45" s="21" t="s">
        <v>435</v>
      </c>
      <c r="J45" s="19" t="s">
        <v>379</v>
      </c>
      <c r="K45" s="21">
        <v>0</v>
      </c>
      <c r="L45" s="21">
        <v>0</v>
      </c>
      <c r="M45" s="21">
        <v>0</v>
      </c>
      <c r="N45" s="21"/>
      <c r="O45" s="67"/>
    </row>
    <row r="46" spans="1:15" ht="30" hidden="1">
      <c r="A46" s="66" t="s">
        <v>363</v>
      </c>
      <c r="B46" s="66" t="s">
        <v>111</v>
      </c>
      <c r="C46" s="19">
        <v>14</v>
      </c>
      <c r="D46" s="20" t="s">
        <v>390</v>
      </c>
      <c r="E46" s="20" t="s">
        <v>84</v>
      </c>
      <c r="F46" s="20" t="s">
        <v>391</v>
      </c>
      <c r="G46" s="20" t="s">
        <v>366</v>
      </c>
      <c r="H46" s="20" t="s">
        <v>324</v>
      </c>
      <c r="I46" s="21" t="s">
        <v>392</v>
      </c>
      <c r="J46" s="19" t="s">
        <v>379</v>
      </c>
      <c r="K46" s="21">
        <v>4</v>
      </c>
      <c r="L46" s="21">
        <v>4</v>
      </c>
      <c r="M46" s="21">
        <v>0</v>
      </c>
      <c r="N46" s="21" t="s">
        <v>433</v>
      </c>
      <c r="O46" s="67"/>
    </row>
    <row r="47" spans="1:15" ht="30" hidden="1">
      <c r="A47" s="66" t="s">
        <v>363</v>
      </c>
      <c r="B47" s="66" t="s">
        <v>111</v>
      </c>
      <c r="C47" s="19">
        <v>15</v>
      </c>
      <c r="D47" s="20" t="s">
        <v>393</v>
      </c>
      <c r="E47" s="20" t="s">
        <v>84</v>
      </c>
      <c r="F47" s="20" t="s">
        <v>394</v>
      </c>
      <c r="G47" s="20" t="s">
        <v>366</v>
      </c>
      <c r="H47" s="20" t="s">
        <v>324</v>
      </c>
      <c r="I47" s="21" t="s">
        <v>436</v>
      </c>
      <c r="J47" s="19" t="s">
        <v>379</v>
      </c>
      <c r="K47" s="21">
        <v>0</v>
      </c>
      <c r="L47" s="21">
        <v>0</v>
      </c>
      <c r="M47" s="21">
        <v>0</v>
      </c>
      <c r="N47" s="21"/>
      <c r="O47" s="67"/>
    </row>
    <row r="48" spans="1:15" ht="45" hidden="1">
      <c r="A48" s="66" t="s">
        <v>396</v>
      </c>
      <c r="B48" s="66" t="s">
        <v>111</v>
      </c>
      <c r="C48" s="19">
        <v>4</v>
      </c>
      <c r="D48" s="45" t="s">
        <v>397</v>
      </c>
      <c r="E48" s="74" t="s">
        <v>234</v>
      </c>
      <c r="F48" s="75" t="s">
        <v>398</v>
      </c>
      <c r="G48" s="45" t="s">
        <v>399</v>
      </c>
      <c r="H48" s="45" t="s">
        <v>367</v>
      </c>
      <c r="I48" s="21"/>
      <c r="J48" s="19" t="s">
        <v>87</v>
      </c>
      <c r="K48" s="21"/>
      <c r="L48" s="21"/>
      <c r="M48" s="21"/>
      <c r="N48" s="21"/>
      <c r="O48" s="67"/>
    </row>
    <row r="49" spans="1:15" ht="30" hidden="1">
      <c r="A49" s="66" t="s">
        <v>401</v>
      </c>
      <c r="B49" s="66" t="s">
        <v>111</v>
      </c>
      <c r="C49" s="19">
        <v>1</v>
      </c>
      <c r="D49" s="45" t="s">
        <v>402</v>
      </c>
      <c r="E49" s="45" t="s">
        <v>84</v>
      </c>
      <c r="F49" s="45" t="s">
        <v>403</v>
      </c>
      <c r="G49" s="76" t="s">
        <v>267</v>
      </c>
      <c r="H49" s="45" t="s">
        <v>404</v>
      </c>
      <c r="I49" s="21" t="s">
        <v>405</v>
      </c>
      <c r="J49" s="19" t="s">
        <v>302</v>
      </c>
      <c r="K49" s="21">
        <v>0</v>
      </c>
      <c r="L49" s="21">
        <v>0</v>
      </c>
      <c r="M49" s="21">
        <v>0</v>
      </c>
      <c r="N49" s="21"/>
      <c r="O49" s="67"/>
    </row>
    <row r="50" spans="1:15" ht="30" hidden="1">
      <c r="A50" s="66" t="s">
        <v>401</v>
      </c>
      <c r="B50" s="66" t="s">
        <v>111</v>
      </c>
      <c r="C50" s="19">
        <v>2</v>
      </c>
      <c r="D50" s="45" t="s">
        <v>406</v>
      </c>
      <c r="E50" s="45" t="s">
        <v>84</v>
      </c>
      <c r="F50" s="45" t="s">
        <v>407</v>
      </c>
      <c r="G50" s="76" t="s">
        <v>267</v>
      </c>
      <c r="H50" s="45" t="s">
        <v>404</v>
      </c>
      <c r="I50" s="21" t="s">
        <v>437</v>
      </c>
      <c r="J50" s="19" t="s">
        <v>302</v>
      </c>
      <c r="K50" s="21">
        <v>0</v>
      </c>
      <c r="L50" s="21">
        <v>0</v>
      </c>
      <c r="M50" s="21">
        <v>0</v>
      </c>
      <c r="N50" s="21"/>
      <c r="O50" s="67"/>
    </row>
    <row r="51" spans="1:15" ht="30" hidden="1">
      <c r="A51" s="66" t="s">
        <v>401</v>
      </c>
      <c r="B51" s="66" t="s">
        <v>111</v>
      </c>
      <c r="C51" s="19">
        <v>3</v>
      </c>
      <c r="D51" s="45" t="s">
        <v>409</v>
      </c>
      <c r="E51" s="45" t="s">
        <v>84</v>
      </c>
      <c r="F51" s="45" t="s">
        <v>410</v>
      </c>
      <c r="G51" s="76" t="s">
        <v>267</v>
      </c>
      <c r="H51" s="45" t="s">
        <v>404</v>
      </c>
      <c r="I51" s="21" t="s">
        <v>411</v>
      </c>
      <c r="J51" s="19" t="s">
        <v>302</v>
      </c>
      <c r="K51" s="21">
        <v>0</v>
      </c>
      <c r="L51" s="21">
        <v>0</v>
      </c>
      <c r="M51" s="21">
        <v>0</v>
      </c>
      <c r="N51" s="21"/>
      <c r="O51" s="67"/>
    </row>
    <row r="52" spans="1:15" ht="30" hidden="1">
      <c r="A52" s="66" t="s">
        <v>401</v>
      </c>
      <c r="B52" s="66" t="s">
        <v>111</v>
      </c>
      <c r="C52" s="19">
        <v>4</v>
      </c>
      <c r="D52" s="45" t="s">
        <v>412</v>
      </c>
      <c r="E52" s="45" t="s">
        <v>84</v>
      </c>
      <c r="F52" s="45" t="s">
        <v>413</v>
      </c>
      <c r="G52" s="76" t="s">
        <v>267</v>
      </c>
      <c r="H52" s="45" t="s">
        <v>404</v>
      </c>
      <c r="I52" s="21" t="s">
        <v>414</v>
      </c>
      <c r="J52" s="19" t="s">
        <v>302</v>
      </c>
      <c r="K52" s="21">
        <v>1</v>
      </c>
      <c r="L52" s="21">
        <v>1</v>
      </c>
      <c r="M52" s="21">
        <v>0</v>
      </c>
      <c r="N52" s="21" t="s">
        <v>438</v>
      </c>
      <c r="O52" s="67"/>
    </row>
    <row r="53" spans="1:15" ht="45" hidden="1">
      <c r="A53" s="66" t="s">
        <v>401</v>
      </c>
      <c r="B53" s="66" t="s">
        <v>111</v>
      </c>
      <c r="C53" s="19">
        <v>5</v>
      </c>
      <c r="D53" s="45" t="s">
        <v>415</v>
      </c>
      <c r="E53" s="45" t="s">
        <v>84</v>
      </c>
      <c r="F53" s="45" t="s">
        <v>416</v>
      </c>
      <c r="G53" s="76" t="s">
        <v>267</v>
      </c>
      <c r="H53" s="45" t="s">
        <v>404</v>
      </c>
      <c r="I53" s="21" t="s">
        <v>417</v>
      </c>
      <c r="J53" s="19" t="s">
        <v>302</v>
      </c>
      <c r="K53" s="21">
        <v>6</v>
      </c>
      <c r="L53" s="21">
        <v>6</v>
      </c>
      <c r="M53" s="21">
        <v>0</v>
      </c>
      <c r="N53" s="21" t="s">
        <v>438</v>
      </c>
      <c r="O53" s="67"/>
    </row>
    <row r="54" spans="1:15" ht="45" hidden="1">
      <c r="A54" s="66" t="s">
        <v>401</v>
      </c>
      <c r="B54" s="66" t="s">
        <v>111</v>
      </c>
      <c r="C54" s="19">
        <v>6</v>
      </c>
      <c r="D54" s="45" t="s">
        <v>418</v>
      </c>
      <c r="E54" s="45" t="s">
        <v>84</v>
      </c>
      <c r="F54" s="45" t="s">
        <v>419</v>
      </c>
      <c r="G54" s="76" t="s">
        <v>267</v>
      </c>
      <c r="H54" s="45" t="s">
        <v>404</v>
      </c>
      <c r="I54" s="21" t="s">
        <v>420</v>
      </c>
      <c r="J54" s="19" t="s">
        <v>302</v>
      </c>
      <c r="K54" s="21">
        <v>1</v>
      </c>
      <c r="L54" s="21">
        <v>1</v>
      </c>
      <c r="M54" s="21">
        <v>2</v>
      </c>
      <c r="N54" s="21"/>
      <c r="O54" s="67"/>
    </row>
    <row r="55" spans="1:15" ht="60" hidden="1">
      <c r="A55" s="66" t="s">
        <v>401</v>
      </c>
      <c r="B55" s="66" t="s">
        <v>111</v>
      </c>
      <c r="C55" s="19">
        <v>7</v>
      </c>
      <c r="D55" s="45" t="s">
        <v>422</v>
      </c>
      <c r="E55" s="45" t="s">
        <v>84</v>
      </c>
      <c r="F55" s="45" t="s">
        <v>423</v>
      </c>
      <c r="G55" s="76" t="s">
        <v>267</v>
      </c>
      <c r="H55" s="45" t="s">
        <v>424</v>
      </c>
      <c r="I55" s="21" t="s">
        <v>425</v>
      </c>
      <c r="J55" s="19" t="s">
        <v>87</v>
      </c>
      <c r="K55" s="21">
        <v>21</v>
      </c>
      <c r="L55" s="21">
        <v>21</v>
      </c>
      <c r="M55" s="21">
        <v>0</v>
      </c>
      <c r="N55" s="21" t="s">
        <v>433</v>
      </c>
      <c r="O55" s="67"/>
    </row>
    <row r="56" spans="1:15" ht="45" hidden="1">
      <c r="A56" s="66" t="s">
        <v>401</v>
      </c>
      <c r="B56" s="66" t="s">
        <v>111</v>
      </c>
      <c r="C56" s="19">
        <v>8</v>
      </c>
      <c r="D56" s="45" t="s">
        <v>426</v>
      </c>
      <c r="E56" s="45" t="s">
        <v>84</v>
      </c>
      <c r="F56" s="45" t="s">
        <v>427</v>
      </c>
      <c r="G56" s="45" t="s">
        <v>428</v>
      </c>
      <c r="H56" s="45" t="s">
        <v>429</v>
      </c>
      <c r="I56" s="21" t="s">
        <v>439</v>
      </c>
      <c r="J56" s="19" t="s">
        <v>87</v>
      </c>
      <c r="K56" s="21">
        <v>4</v>
      </c>
      <c r="L56" s="21">
        <v>4</v>
      </c>
      <c r="M56" s="21">
        <v>0</v>
      </c>
      <c r="N56" s="21" t="s">
        <v>433</v>
      </c>
      <c r="O56" s="67"/>
    </row>
    <row r="57" spans="1:15" ht="45">
      <c r="A57" s="66" t="s">
        <v>354</v>
      </c>
      <c r="B57" s="66" t="s">
        <v>115</v>
      </c>
      <c r="C57" s="19">
        <v>11</v>
      </c>
      <c r="D57" s="19" t="s">
        <v>38</v>
      </c>
      <c r="E57" s="19" t="s">
        <v>234</v>
      </c>
      <c r="F57" s="19" t="s">
        <v>440</v>
      </c>
      <c r="G57" s="19" t="s">
        <v>355</v>
      </c>
      <c r="H57" s="19" t="s">
        <v>267</v>
      </c>
      <c r="I57" s="21" t="s">
        <v>356</v>
      </c>
      <c r="J57" s="19" t="s">
        <v>87</v>
      </c>
      <c r="K57" s="21">
        <v>2.67</v>
      </c>
      <c r="L57" s="21">
        <v>3</v>
      </c>
      <c r="M57" s="21">
        <v>0.82</v>
      </c>
      <c r="N57" s="21" t="s">
        <v>441</v>
      </c>
      <c r="O57" s="67"/>
    </row>
    <row r="58" spans="1:15" ht="60">
      <c r="A58" s="66" t="s">
        <v>354</v>
      </c>
      <c r="B58" s="66" t="s">
        <v>115</v>
      </c>
      <c r="C58" s="19">
        <v>14</v>
      </c>
      <c r="D58" s="19" t="s">
        <v>43</v>
      </c>
      <c r="E58" s="19" t="s">
        <v>234</v>
      </c>
      <c r="F58" s="19" t="s">
        <v>442</v>
      </c>
      <c r="G58" s="19" t="s">
        <v>355</v>
      </c>
      <c r="H58" s="19" t="s">
        <v>267</v>
      </c>
      <c r="I58" s="21" t="s">
        <v>443</v>
      </c>
      <c r="J58" s="19" t="s">
        <v>87</v>
      </c>
      <c r="K58" s="21">
        <v>0</v>
      </c>
      <c r="L58" s="21">
        <v>100</v>
      </c>
      <c r="M58" s="21">
        <v>100</v>
      </c>
      <c r="N58" s="21" t="s">
        <v>444</v>
      </c>
      <c r="O58" s="67"/>
    </row>
    <row r="59" spans="1:15" ht="45">
      <c r="A59" s="66" t="s">
        <v>354</v>
      </c>
      <c r="B59" s="66" t="s">
        <v>115</v>
      </c>
      <c r="C59" s="19">
        <v>15</v>
      </c>
      <c r="D59" s="19" t="s">
        <v>41</v>
      </c>
      <c r="E59" s="19" t="s">
        <v>234</v>
      </c>
      <c r="F59" s="19" t="s">
        <v>445</v>
      </c>
      <c r="G59" s="19" t="s">
        <v>355</v>
      </c>
      <c r="H59" s="19" t="s">
        <v>267</v>
      </c>
      <c r="I59" s="21" t="s">
        <v>446</v>
      </c>
      <c r="J59" s="19" t="s">
        <v>360</v>
      </c>
      <c r="K59" s="21">
        <v>0</v>
      </c>
      <c r="L59" s="21">
        <v>100</v>
      </c>
      <c r="M59" s="21">
        <v>0</v>
      </c>
      <c r="N59" s="21" t="s">
        <v>447</v>
      </c>
      <c r="O59" s="67"/>
    </row>
    <row r="60" spans="1:15" ht="45">
      <c r="A60" s="66" t="s">
        <v>354</v>
      </c>
      <c r="B60" s="66" t="s">
        <v>115</v>
      </c>
      <c r="C60" s="19">
        <v>16</v>
      </c>
      <c r="D60" s="19" t="s">
        <v>45</v>
      </c>
      <c r="E60" s="19" t="s">
        <v>234</v>
      </c>
      <c r="F60" s="19" t="s">
        <v>448</v>
      </c>
      <c r="G60" s="19" t="s">
        <v>355</v>
      </c>
      <c r="H60" s="19" t="s">
        <v>267</v>
      </c>
      <c r="I60" s="21" t="s">
        <v>449</v>
      </c>
      <c r="J60" s="19" t="s">
        <v>360</v>
      </c>
      <c r="K60" s="21">
        <v>0</v>
      </c>
      <c r="L60" s="21">
        <v>100</v>
      </c>
      <c r="M60" s="21">
        <v>100</v>
      </c>
      <c r="N60" s="77" t="s">
        <v>450</v>
      </c>
      <c r="O60" s="67"/>
    </row>
    <row r="61" spans="1:15" ht="108.75" hidden="1">
      <c r="A61" s="66" t="s">
        <v>363</v>
      </c>
      <c r="B61" s="66" t="s">
        <v>115</v>
      </c>
      <c r="C61" s="19">
        <v>6</v>
      </c>
      <c r="D61" s="19" t="s">
        <v>451</v>
      </c>
      <c r="E61" s="19" t="s">
        <v>234</v>
      </c>
      <c r="F61" s="19" t="s">
        <v>365</v>
      </c>
      <c r="G61" s="19" t="s">
        <v>366</v>
      </c>
      <c r="H61" s="19" t="s">
        <v>367</v>
      </c>
      <c r="I61" s="78" t="s">
        <v>177</v>
      </c>
      <c r="J61" s="19" t="s">
        <v>87</v>
      </c>
      <c r="K61" s="69"/>
      <c r="L61" s="69"/>
      <c r="M61" s="69"/>
      <c r="N61" s="69"/>
      <c r="O61" s="67"/>
    </row>
    <row r="62" spans="1:15" ht="83.25" hidden="1">
      <c r="A62" s="66" t="s">
        <v>363</v>
      </c>
      <c r="B62" s="66" t="s">
        <v>115</v>
      </c>
      <c r="C62" s="19">
        <v>7</v>
      </c>
      <c r="D62" s="19" t="s">
        <v>452</v>
      </c>
      <c r="E62" s="19" t="s">
        <v>84</v>
      </c>
      <c r="F62" s="19" t="s">
        <v>453</v>
      </c>
      <c r="G62" s="19" t="s">
        <v>366</v>
      </c>
      <c r="H62" s="19" t="s">
        <v>267</v>
      </c>
      <c r="I62" s="78" t="s">
        <v>454</v>
      </c>
      <c r="J62" s="19" t="s">
        <v>87</v>
      </c>
      <c r="K62" s="69">
        <v>30</v>
      </c>
      <c r="L62" s="69">
        <v>35</v>
      </c>
      <c r="M62" s="69"/>
      <c r="N62" s="69"/>
      <c r="O62" s="67"/>
    </row>
    <row r="63" spans="1:15" ht="32.25" hidden="1">
      <c r="A63" s="66" t="s">
        <v>363</v>
      </c>
      <c r="B63" s="66" t="s">
        <v>115</v>
      </c>
      <c r="C63" s="19">
        <v>8</v>
      </c>
      <c r="D63" s="19" t="s">
        <v>373</v>
      </c>
      <c r="E63" s="19" t="s">
        <v>84</v>
      </c>
      <c r="F63" s="19" t="s">
        <v>455</v>
      </c>
      <c r="G63" s="19" t="s">
        <v>366</v>
      </c>
      <c r="H63" s="19" t="s">
        <v>267</v>
      </c>
      <c r="I63" s="21" t="s">
        <v>456</v>
      </c>
      <c r="J63" s="19" t="s">
        <v>302</v>
      </c>
      <c r="K63" s="69">
        <v>2</v>
      </c>
      <c r="L63" s="69">
        <v>4</v>
      </c>
      <c r="M63" s="69"/>
      <c r="N63" s="69"/>
      <c r="O63" s="67"/>
    </row>
    <row r="64" spans="1:15" hidden="1">
      <c r="A64" s="66" t="s">
        <v>363</v>
      </c>
      <c r="B64" s="66" t="s">
        <v>115</v>
      </c>
      <c r="C64" s="19">
        <v>10</v>
      </c>
      <c r="D64" s="19" t="s">
        <v>376</v>
      </c>
      <c r="E64" s="19" t="s">
        <v>84</v>
      </c>
      <c r="F64" s="19" t="s">
        <v>377</v>
      </c>
      <c r="G64" s="19" t="s">
        <v>366</v>
      </c>
      <c r="H64" s="19" t="s">
        <v>267</v>
      </c>
      <c r="I64" s="21" t="s">
        <v>457</v>
      </c>
      <c r="J64" s="19" t="s">
        <v>379</v>
      </c>
      <c r="K64" s="21">
        <v>21</v>
      </c>
      <c r="L64" s="21">
        <v>25</v>
      </c>
      <c r="M64" s="21">
        <v>32</v>
      </c>
      <c r="N64" s="21" t="s">
        <v>458</v>
      </c>
      <c r="O64" s="67"/>
    </row>
    <row r="65" spans="1:15" ht="30" hidden="1">
      <c r="A65" s="66" t="s">
        <v>363</v>
      </c>
      <c r="B65" s="66" t="s">
        <v>115</v>
      </c>
      <c r="C65" s="19">
        <v>11</v>
      </c>
      <c r="D65" s="19" t="s">
        <v>459</v>
      </c>
      <c r="E65" s="19" t="s">
        <v>84</v>
      </c>
      <c r="F65" s="19" t="s">
        <v>381</v>
      </c>
      <c r="G65" s="19" t="s">
        <v>366</v>
      </c>
      <c r="H65" s="19" t="s">
        <v>267</v>
      </c>
      <c r="I65" s="21" t="s">
        <v>460</v>
      </c>
      <c r="J65" s="19" t="s">
        <v>379</v>
      </c>
      <c r="K65" s="21">
        <v>2</v>
      </c>
      <c r="L65" s="21">
        <v>5</v>
      </c>
      <c r="M65" s="21">
        <v>0</v>
      </c>
      <c r="N65" s="21" t="s">
        <v>461</v>
      </c>
      <c r="O65" s="67"/>
    </row>
    <row r="66" spans="1:15" ht="30" hidden="1">
      <c r="A66" s="66" t="s">
        <v>363</v>
      </c>
      <c r="B66" s="66" t="s">
        <v>115</v>
      </c>
      <c r="C66" s="19">
        <v>12</v>
      </c>
      <c r="D66" s="19" t="s">
        <v>383</v>
      </c>
      <c r="E66" s="19" t="s">
        <v>84</v>
      </c>
      <c r="F66" s="19" t="s">
        <v>384</v>
      </c>
      <c r="G66" s="19" t="s">
        <v>366</v>
      </c>
      <c r="H66" s="19" t="s">
        <v>267</v>
      </c>
      <c r="I66" s="21" t="s">
        <v>462</v>
      </c>
      <c r="J66" s="19" t="s">
        <v>386</v>
      </c>
      <c r="K66" s="21">
        <v>1</v>
      </c>
      <c r="L66" s="21">
        <v>1</v>
      </c>
      <c r="M66" s="21">
        <v>1</v>
      </c>
      <c r="N66" s="21"/>
      <c r="O66" s="67"/>
    </row>
    <row r="67" spans="1:15" ht="30" hidden="1">
      <c r="A67" s="66" t="s">
        <v>363</v>
      </c>
      <c r="B67" s="66" t="s">
        <v>115</v>
      </c>
      <c r="C67" s="19">
        <v>13</v>
      </c>
      <c r="D67" s="19" t="s">
        <v>387</v>
      </c>
      <c r="E67" s="19" t="s">
        <v>84</v>
      </c>
      <c r="F67" s="19" t="s">
        <v>388</v>
      </c>
      <c r="G67" s="19" t="s">
        <v>366</v>
      </c>
      <c r="H67" s="19" t="s">
        <v>324</v>
      </c>
      <c r="I67" s="21" t="s">
        <v>463</v>
      </c>
      <c r="J67" s="19" t="s">
        <v>379</v>
      </c>
      <c r="K67" s="21"/>
      <c r="L67" s="21"/>
      <c r="M67" s="21"/>
      <c r="N67" s="21"/>
      <c r="O67" s="67"/>
    </row>
    <row r="68" spans="1:15" ht="30" hidden="1">
      <c r="A68" s="66" t="s">
        <v>363</v>
      </c>
      <c r="B68" s="66" t="s">
        <v>115</v>
      </c>
      <c r="C68" s="19">
        <v>14</v>
      </c>
      <c r="D68" s="19" t="s">
        <v>390</v>
      </c>
      <c r="E68" s="19" t="s">
        <v>84</v>
      </c>
      <c r="F68" s="19" t="s">
        <v>391</v>
      </c>
      <c r="G68" s="19" t="s">
        <v>366</v>
      </c>
      <c r="H68" s="19" t="s">
        <v>324</v>
      </c>
      <c r="I68" s="21" t="s">
        <v>463</v>
      </c>
      <c r="J68" s="19" t="s">
        <v>379</v>
      </c>
      <c r="K68" s="21"/>
      <c r="L68" s="21"/>
      <c r="M68" s="21"/>
      <c r="N68" s="21"/>
      <c r="O68" s="67"/>
    </row>
    <row r="69" spans="1:15" ht="30" hidden="1">
      <c r="A69" s="66" t="s">
        <v>363</v>
      </c>
      <c r="B69" s="66" t="s">
        <v>115</v>
      </c>
      <c r="C69" s="19">
        <v>15</v>
      </c>
      <c r="D69" s="19" t="s">
        <v>393</v>
      </c>
      <c r="E69" s="19" t="s">
        <v>84</v>
      </c>
      <c r="F69" s="19" t="s">
        <v>394</v>
      </c>
      <c r="G69" s="19" t="s">
        <v>366</v>
      </c>
      <c r="H69" s="19" t="s">
        <v>324</v>
      </c>
      <c r="I69" s="21" t="s">
        <v>463</v>
      </c>
      <c r="J69" s="19" t="s">
        <v>379</v>
      </c>
      <c r="K69" s="21"/>
      <c r="L69" s="21"/>
      <c r="M69" s="21"/>
      <c r="N69" s="21"/>
      <c r="O69" s="67"/>
    </row>
    <row r="70" spans="1:15" ht="47.25" hidden="1">
      <c r="A70" s="66" t="s">
        <v>396</v>
      </c>
      <c r="B70" s="66" t="s">
        <v>115</v>
      </c>
      <c r="C70" s="19">
        <v>4</v>
      </c>
      <c r="D70" s="79" t="s">
        <v>397</v>
      </c>
      <c r="E70" s="79" t="s">
        <v>234</v>
      </c>
      <c r="F70" s="79" t="s">
        <v>398</v>
      </c>
      <c r="G70" s="79" t="s">
        <v>399</v>
      </c>
      <c r="H70" s="79" t="s">
        <v>367</v>
      </c>
      <c r="I70" s="21" t="s">
        <v>464</v>
      </c>
      <c r="J70" s="19" t="s">
        <v>87</v>
      </c>
      <c r="K70" s="21">
        <v>100</v>
      </c>
      <c r="L70" s="21">
        <v>100</v>
      </c>
      <c r="M70" s="21">
        <v>100</v>
      </c>
      <c r="N70" s="21" t="s">
        <v>465</v>
      </c>
      <c r="O70" s="67"/>
    </row>
    <row r="71" spans="1:15" ht="32.25" hidden="1">
      <c r="A71" s="66" t="s">
        <v>401</v>
      </c>
      <c r="B71" s="66" t="s">
        <v>115</v>
      </c>
      <c r="C71" s="19">
        <v>1</v>
      </c>
      <c r="D71" s="79" t="s">
        <v>402</v>
      </c>
      <c r="E71" s="79" t="s">
        <v>84</v>
      </c>
      <c r="F71" s="79" t="s">
        <v>403</v>
      </c>
      <c r="G71" s="80" t="s">
        <v>267</v>
      </c>
      <c r="H71" s="79" t="s">
        <v>429</v>
      </c>
      <c r="I71" s="81" t="s">
        <v>466</v>
      </c>
      <c r="J71" s="19" t="s">
        <v>302</v>
      </c>
      <c r="K71" s="21">
        <v>0</v>
      </c>
      <c r="L71" s="21">
        <v>0</v>
      </c>
      <c r="M71" s="21">
        <v>0</v>
      </c>
      <c r="N71" s="21" t="s">
        <v>467</v>
      </c>
      <c r="O71" s="67"/>
    </row>
    <row r="72" spans="1:15" ht="30" hidden="1">
      <c r="A72" s="66" t="s">
        <v>401</v>
      </c>
      <c r="B72" s="66" t="s">
        <v>115</v>
      </c>
      <c r="C72" s="19">
        <v>2</v>
      </c>
      <c r="D72" s="79" t="s">
        <v>406</v>
      </c>
      <c r="E72" s="79" t="s">
        <v>84</v>
      </c>
      <c r="F72" s="79" t="s">
        <v>407</v>
      </c>
      <c r="G72" s="80" t="s">
        <v>267</v>
      </c>
      <c r="H72" s="79" t="s">
        <v>429</v>
      </c>
      <c r="I72" s="21" t="s">
        <v>468</v>
      </c>
      <c r="J72" s="19" t="s">
        <v>302</v>
      </c>
      <c r="K72" s="21">
        <v>4</v>
      </c>
      <c r="L72" s="21">
        <v>4</v>
      </c>
      <c r="M72" s="21">
        <v>5</v>
      </c>
      <c r="N72" s="21" t="s">
        <v>469</v>
      </c>
      <c r="O72" s="67"/>
    </row>
    <row r="73" spans="1:15" ht="30" hidden="1">
      <c r="A73" s="66" t="s">
        <v>401</v>
      </c>
      <c r="B73" s="66" t="s">
        <v>115</v>
      </c>
      <c r="C73" s="19">
        <v>3</v>
      </c>
      <c r="D73" s="79" t="s">
        <v>409</v>
      </c>
      <c r="E73" s="79" t="s">
        <v>84</v>
      </c>
      <c r="F73" s="79" t="s">
        <v>410</v>
      </c>
      <c r="G73" s="80" t="s">
        <v>267</v>
      </c>
      <c r="H73" s="79" t="s">
        <v>429</v>
      </c>
      <c r="I73" s="21" t="s">
        <v>470</v>
      </c>
      <c r="J73" s="19" t="s">
        <v>302</v>
      </c>
      <c r="K73" s="21">
        <v>0</v>
      </c>
      <c r="L73" s="21">
        <v>0</v>
      </c>
      <c r="M73" s="21">
        <v>0</v>
      </c>
      <c r="N73" s="21" t="s">
        <v>467</v>
      </c>
      <c r="O73" s="67"/>
    </row>
    <row r="74" spans="1:15" ht="30" hidden="1">
      <c r="A74" s="66" t="s">
        <v>401</v>
      </c>
      <c r="B74" s="66" t="s">
        <v>115</v>
      </c>
      <c r="C74" s="19">
        <v>4</v>
      </c>
      <c r="D74" s="79" t="s">
        <v>412</v>
      </c>
      <c r="E74" s="79" t="s">
        <v>84</v>
      </c>
      <c r="F74" s="79" t="s">
        <v>413</v>
      </c>
      <c r="G74" s="80" t="s">
        <v>267</v>
      </c>
      <c r="H74" s="79" t="s">
        <v>429</v>
      </c>
      <c r="I74" s="21" t="s">
        <v>471</v>
      </c>
      <c r="J74" s="19" t="s">
        <v>302</v>
      </c>
      <c r="K74" s="21">
        <v>3</v>
      </c>
      <c r="L74" s="21">
        <v>3</v>
      </c>
      <c r="M74" s="21">
        <v>0</v>
      </c>
      <c r="N74" s="21" t="s">
        <v>472</v>
      </c>
      <c r="O74" s="67"/>
    </row>
    <row r="75" spans="1:15" ht="45" hidden="1">
      <c r="A75" s="66" t="s">
        <v>401</v>
      </c>
      <c r="B75" s="66" t="s">
        <v>115</v>
      </c>
      <c r="C75" s="19">
        <v>5</v>
      </c>
      <c r="D75" s="79" t="s">
        <v>415</v>
      </c>
      <c r="E75" s="79" t="s">
        <v>84</v>
      </c>
      <c r="F75" s="79" t="s">
        <v>416</v>
      </c>
      <c r="G75" s="80" t="s">
        <v>267</v>
      </c>
      <c r="H75" s="79" t="s">
        <v>429</v>
      </c>
      <c r="I75" s="21" t="s">
        <v>417</v>
      </c>
      <c r="J75" s="19" t="s">
        <v>302</v>
      </c>
      <c r="K75" s="21">
        <v>0</v>
      </c>
      <c r="L75" s="21">
        <v>0</v>
      </c>
      <c r="M75" s="21">
        <v>0</v>
      </c>
      <c r="N75" s="21"/>
      <c r="O75" s="67"/>
    </row>
    <row r="76" spans="1:15" ht="45" hidden="1">
      <c r="A76" s="66" t="s">
        <v>401</v>
      </c>
      <c r="B76" s="66" t="s">
        <v>115</v>
      </c>
      <c r="C76" s="19">
        <v>6</v>
      </c>
      <c r="D76" s="79" t="s">
        <v>418</v>
      </c>
      <c r="E76" s="79" t="s">
        <v>84</v>
      </c>
      <c r="F76" s="79" t="s">
        <v>419</v>
      </c>
      <c r="G76" s="80" t="s">
        <v>267</v>
      </c>
      <c r="H76" s="79" t="s">
        <v>429</v>
      </c>
      <c r="I76" s="21" t="s">
        <v>420</v>
      </c>
      <c r="J76" s="19" t="s">
        <v>302</v>
      </c>
      <c r="K76" s="21">
        <v>3</v>
      </c>
      <c r="L76" s="21">
        <v>3</v>
      </c>
      <c r="M76" s="21">
        <v>1</v>
      </c>
      <c r="N76" s="82" t="s">
        <v>472</v>
      </c>
      <c r="O76" s="67"/>
    </row>
    <row r="77" spans="1:15" ht="45" hidden="1">
      <c r="A77" s="66" t="s">
        <v>401</v>
      </c>
      <c r="B77" s="66" t="s">
        <v>115</v>
      </c>
      <c r="C77" s="19">
        <v>7</v>
      </c>
      <c r="D77" s="79" t="s">
        <v>422</v>
      </c>
      <c r="E77" s="79" t="s">
        <v>84</v>
      </c>
      <c r="F77" s="79" t="s">
        <v>473</v>
      </c>
      <c r="G77" s="80" t="s">
        <v>267</v>
      </c>
      <c r="H77" s="79" t="s">
        <v>474</v>
      </c>
      <c r="I77" s="21" t="s">
        <v>425</v>
      </c>
      <c r="J77" s="19" t="s">
        <v>87</v>
      </c>
      <c r="K77" s="21">
        <v>0</v>
      </c>
      <c r="L77" s="21">
        <v>10</v>
      </c>
      <c r="M77" s="21"/>
      <c r="N77" s="11" t="s">
        <v>475</v>
      </c>
      <c r="O77" s="67"/>
    </row>
    <row r="78" spans="1:15" ht="45" hidden="1">
      <c r="A78" s="66" t="s">
        <v>401</v>
      </c>
      <c r="B78" s="66" t="s">
        <v>115</v>
      </c>
      <c r="C78" s="19">
        <v>8</v>
      </c>
      <c r="D78" s="79" t="s">
        <v>426</v>
      </c>
      <c r="E78" s="79" t="s">
        <v>84</v>
      </c>
      <c r="F78" s="79" t="s">
        <v>427</v>
      </c>
      <c r="G78" s="79" t="s">
        <v>267</v>
      </c>
      <c r="H78" s="79" t="s">
        <v>429</v>
      </c>
      <c r="I78" s="21" t="s">
        <v>439</v>
      </c>
      <c r="J78" s="19" t="s">
        <v>87</v>
      </c>
      <c r="K78" s="21">
        <v>0</v>
      </c>
      <c r="L78" s="21">
        <v>0</v>
      </c>
      <c r="M78" s="21">
        <v>5.8</v>
      </c>
      <c r="N78" s="21" t="s">
        <v>476</v>
      </c>
      <c r="O78" s="67"/>
    </row>
    <row r="79" spans="1:15" ht="45">
      <c r="A79" s="66" t="s">
        <v>354</v>
      </c>
      <c r="B79" s="66" t="s">
        <v>118</v>
      </c>
      <c r="C79" s="19">
        <v>11</v>
      </c>
      <c r="D79" s="20" t="s">
        <v>38</v>
      </c>
      <c r="E79" s="20" t="s">
        <v>234</v>
      </c>
      <c r="F79" s="20" t="s">
        <v>304</v>
      </c>
      <c r="G79" s="20" t="s">
        <v>355</v>
      </c>
      <c r="H79" s="20" t="s">
        <v>267</v>
      </c>
      <c r="I79" s="21" t="s">
        <v>477</v>
      </c>
      <c r="J79" s="19" t="s">
        <v>87</v>
      </c>
      <c r="K79" s="21">
        <v>1</v>
      </c>
      <c r="L79" s="21">
        <v>2</v>
      </c>
      <c r="M79" s="21">
        <v>3</v>
      </c>
      <c r="N79" s="83" t="s">
        <v>478</v>
      </c>
      <c r="O79" s="67"/>
    </row>
    <row r="80" spans="1:15" ht="60">
      <c r="A80" s="66" t="s">
        <v>354</v>
      </c>
      <c r="B80" s="66" t="s">
        <v>118</v>
      </c>
      <c r="C80" s="19">
        <v>14</v>
      </c>
      <c r="D80" s="20" t="s">
        <v>43</v>
      </c>
      <c r="E80" s="20" t="s">
        <v>234</v>
      </c>
      <c r="F80" s="20" t="s">
        <v>313</v>
      </c>
      <c r="G80" s="20" t="s">
        <v>355</v>
      </c>
      <c r="H80" s="20" t="s">
        <v>267</v>
      </c>
      <c r="I80" s="21" t="s">
        <v>357</v>
      </c>
      <c r="J80" s="19" t="s">
        <v>87</v>
      </c>
      <c r="K80" s="21">
        <v>0</v>
      </c>
      <c r="L80" s="21">
        <v>100</v>
      </c>
      <c r="M80" s="21">
        <v>100</v>
      </c>
      <c r="N80" s="21" t="s">
        <v>479</v>
      </c>
      <c r="O80" s="67"/>
    </row>
    <row r="81" spans="1:15" ht="45">
      <c r="A81" s="66" t="s">
        <v>354</v>
      </c>
      <c r="B81" s="66" t="s">
        <v>118</v>
      </c>
      <c r="C81" s="19">
        <v>15</v>
      </c>
      <c r="D81" s="20" t="s">
        <v>197</v>
      </c>
      <c r="E81" s="19">
        <v>2</v>
      </c>
      <c r="F81" s="20" t="s">
        <v>358</v>
      </c>
      <c r="G81" s="20" t="s">
        <v>355</v>
      </c>
      <c r="H81" s="20" t="s">
        <v>267</v>
      </c>
      <c r="I81" s="21" t="s">
        <v>359</v>
      </c>
      <c r="J81" s="19" t="s">
        <v>360</v>
      </c>
      <c r="K81" s="21">
        <v>0</v>
      </c>
      <c r="L81" s="21">
        <v>100</v>
      </c>
      <c r="M81" s="21">
        <v>100</v>
      </c>
      <c r="N81" s="21" t="s">
        <v>480</v>
      </c>
      <c r="O81" s="67"/>
    </row>
    <row r="82" spans="1:15" ht="60">
      <c r="A82" s="66" t="s">
        <v>354</v>
      </c>
      <c r="B82" s="66" t="s">
        <v>118</v>
      </c>
      <c r="C82" s="19">
        <v>16</v>
      </c>
      <c r="D82" s="20" t="s">
        <v>45</v>
      </c>
      <c r="E82" s="19" t="s">
        <v>481</v>
      </c>
      <c r="F82" s="20" t="s">
        <v>361</v>
      </c>
      <c r="G82" s="20" t="s">
        <v>355</v>
      </c>
      <c r="H82" s="20" t="s">
        <v>267</v>
      </c>
      <c r="I82" s="21" t="s">
        <v>362</v>
      </c>
      <c r="J82" s="19" t="s">
        <v>360</v>
      </c>
      <c r="K82" s="21">
        <v>0</v>
      </c>
      <c r="L82" s="21">
        <v>100</v>
      </c>
      <c r="M82" s="21">
        <v>100</v>
      </c>
      <c r="N82" s="84" t="s">
        <v>482</v>
      </c>
      <c r="O82" s="67"/>
    </row>
    <row r="83" spans="1:15" ht="108.75" hidden="1">
      <c r="A83" s="66" t="s">
        <v>363</v>
      </c>
      <c r="B83" s="66" t="s">
        <v>118</v>
      </c>
      <c r="C83" s="19">
        <v>6</v>
      </c>
      <c r="D83" s="20" t="s">
        <v>364</v>
      </c>
      <c r="E83" s="20" t="s">
        <v>234</v>
      </c>
      <c r="F83" s="20" t="s">
        <v>365</v>
      </c>
      <c r="G83" s="20" t="s">
        <v>366</v>
      </c>
      <c r="H83" s="20" t="s">
        <v>367</v>
      </c>
      <c r="I83" s="68" t="s">
        <v>368</v>
      </c>
      <c r="J83" s="19" t="s">
        <v>87</v>
      </c>
      <c r="K83" s="69">
        <v>50</v>
      </c>
      <c r="L83" s="69">
        <v>90</v>
      </c>
      <c r="M83" s="69">
        <v>80</v>
      </c>
      <c r="N83" s="69"/>
      <c r="O83" s="67"/>
    </row>
    <row r="84" spans="1:15" ht="81" hidden="1">
      <c r="A84" s="66" t="s">
        <v>363</v>
      </c>
      <c r="B84" s="66" t="s">
        <v>118</v>
      </c>
      <c r="C84" s="19">
        <v>7</v>
      </c>
      <c r="D84" s="20" t="s">
        <v>370</v>
      </c>
      <c r="E84" s="20" t="s">
        <v>84</v>
      </c>
      <c r="F84" s="20" t="s">
        <v>371</v>
      </c>
      <c r="G84" s="20" t="s">
        <v>366</v>
      </c>
      <c r="H84" s="20" t="s">
        <v>267</v>
      </c>
      <c r="I84" s="68" t="s">
        <v>372</v>
      </c>
      <c r="J84" s="19" t="s">
        <v>87</v>
      </c>
      <c r="K84" s="69">
        <v>50</v>
      </c>
      <c r="L84" s="69">
        <v>70</v>
      </c>
      <c r="M84" s="69">
        <v>137</v>
      </c>
      <c r="N84" s="69"/>
      <c r="O84" s="67"/>
    </row>
    <row r="85" spans="1:15" ht="31.5" hidden="1">
      <c r="A85" s="66" t="s">
        <v>363</v>
      </c>
      <c r="B85" s="66" t="s">
        <v>118</v>
      </c>
      <c r="C85" s="19">
        <v>8</v>
      </c>
      <c r="D85" s="20" t="s">
        <v>373</v>
      </c>
      <c r="E85" s="20" t="s">
        <v>84</v>
      </c>
      <c r="F85" s="20" t="s">
        <v>374</v>
      </c>
      <c r="G85" s="20" t="s">
        <v>366</v>
      </c>
      <c r="H85" s="20" t="s">
        <v>267</v>
      </c>
      <c r="I85" s="68" t="s">
        <v>483</v>
      </c>
      <c r="J85" s="19" t="s">
        <v>302</v>
      </c>
      <c r="K85" s="69">
        <v>3</v>
      </c>
      <c r="L85" s="69">
        <v>3</v>
      </c>
      <c r="M85" s="69">
        <v>3</v>
      </c>
      <c r="N85" s="69"/>
      <c r="O85" s="67"/>
    </row>
    <row r="86" spans="1:15" hidden="1">
      <c r="A86" s="66" t="s">
        <v>363</v>
      </c>
      <c r="B86" s="66" t="s">
        <v>118</v>
      </c>
      <c r="C86" s="19">
        <v>10</v>
      </c>
      <c r="D86" s="20" t="s">
        <v>376</v>
      </c>
      <c r="E86" s="20" t="s">
        <v>84</v>
      </c>
      <c r="F86" s="20" t="s">
        <v>377</v>
      </c>
      <c r="G86" s="20" t="s">
        <v>366</v>
      </c>
      <c r="H86" s="20" t="s">
        <v>267</v>
      </c>
      <c r="I86" s="21" t="s">
        <v>434</v>
      </c>
      <c r="J86" s="19" t="s">
        <v>379</v>
      </c>
      <c r="K86" s="21">
        <v>25</v>
      </c>
      <c r="L86" s="21">
        <v>25</v>
      </c>
      <c r="M86" s="21">
        <v>70</v>
      </c>
      <c r="N86" s="21"/>
      <c r="O86" s="67"/>
    </row>
    <row r="87" spans="1:15" hidden="1">
      <c r="A87" s="66" t="s">
        <v>363</v>
      </c>
      <c r="B87" s="66" t="s">
        <v>118</v>
      </c>
      <c r="C87" s="19">
        <v>11</v>
      </c>
      <c r="D87" s="20" t="s">
        <v>380</v>
      </c>
      <c r="E87" s="20" t="s">
        <v>84</v>
      </c>
      <c r="F87" s="20" t="s">
        <v>381</v>
      </c>
      <c r="G87" s="20" t="s">
        <v>366</v>
      </c>
      <c r="H87" s="20" t="s">
        <v>267</v>
      </c>
      <c r="I87" s="21" t="s">
        <v>484</v>
      </c>
      <c r="J87" s="19" t="s">
        <v>379</v>
      </c>
      <c r="K87" s="21">
        <v>10</v>
      </c>
      <c r="L87" s="21">
        <v>15</v>
      </c>
      <c r="M87" s="21">
        <v>22</v>
      </c>
      <c r="N87" s="21"/>
      <c r="O87" s="67"/>
    </row>
    <row r="88" spans="1:15" ht="30" hidden="1">
      <c r="A88" s="66" t="s">
        <v>363</v>
      </c>
      <c r="B88" s="66" t="s">
        <v>118</v>
      </c>
      <c r="C88" s="19">
        <v>12</v>
      </c>
      <c r="D88" s="20" t="s">
        <v>383</v>
      </c>
      <c r="E88" s="20" t="s">
        <v>84</v>
      </c>
      <c r="F88" s="20" t="s">
        <v>384</v>
      </c>
      <c r="G88" s="20" t="s">
        <v>366</v>
      </c>
      <c r="H88" s="20" t="s">
        <v>267</v>
      </c>
      <c r="I88" s="21"/>
      <c r="J88" s="19" t="s">
        <v>386</v>
      </c>
      <c r="K88" s="21">
        <v>0</v>
      </c>
      <c r="L88" s="21">
        <v>0</v>
      </c>
      <c r="M88" s="21">
        <v>1</v>
      </c>
      <c r="N88" s="21"/>
      <c r="O88" s="67"/>
    </row>
    <row r="89" spans="1:15" ht="30" hidden="1">
      <c r="A89" s="66" t="s">
        <v>363</v>
      </c>
      <c r="B89" s="66" t="s">
        <v>118</v>
      </c>
      <c r="C89" s="19">
        <v>13</v>
      </c>
      <c r="D89" s="20" t="s">
        <v>387</v>
      </c>
      <c r="E89" s="20" t="s">
        <v>84</v>
      </c>
      <c r="F89" s="20" t="s">
        <v>388</v>
      </c>
      <c r="G89" s="20" t="s">
        <v>366</v>
      </c>
      <c r="H89" s="20" t="s">
        <v>324</v>
      </c>
      <c r="I89" s="21" t="s">
        <v>435</v>
      </c>
      <c r="J89" s="19" t="s">
        <v>379</v>
      </c>
      <c r="K89" s="21">
        <v>10</v>
      </c>
      <c r="L89" s="21">
        <v>12</v>
      </c>
      <c r="M89" s="21">
        <v>2</v>
      </c>
      <c r="N89" s="21"/>
      <c r="O89" s="67"/>
    </row>
    <row r="90" spans="1:15" ht="30" hidden="1">
      <c r="A90" s="66" t="s">
        <v>363</v>
      </c>
      <c r="B90" s="66" t="s">
        <v>118</v>
      </c>
      <c r="C90" s="19">
        <v>14</v>
      </c>
      <c r="D90" s="20" t="s">
        <v>390</v>
      </c>
      <c r="E90" s="20" t="s">
        <v>84</v>
      </c>
      <c r="F90" s="20" t="s">
        <v>391</v>
      </c>
      <c r="G90" s="20" t="s">
        <v>366</v>
      </c>
      <c r="H90" s="20" t="s">
        <v>324</v>
      </c>
      <c r="I90" s="21" t="s">
        <v>485</v>
      </c>
      <c r="J90" s="19" t="s">
        <v>379</v>
      </c>
      <c r="K90" s="21">
        <v>5</v>
      </c>
      <c r="L90" s="21">
        <v>5</v>
      </c>
      <c r="M90" s="21">
        <v>14</v>
      </c>
      <c r="N90" s="21"/>
      <c r="O90" s="67"/>
    </row>
    <row r="91" spans="1:15" ht="30" hidden="1">
      <c r="A91" s="66" t="s">
        <v>363</v>
      </c>
      <c r="B91" s="66" t="s">
        <v>118</v>
      </c>
      <c r="C91" s="19">
        <v>15</v>
      </c>
      <c r="D91" s="20" t="s">
        <v>393</v>
      </c>
      <c r="E91" s="20" t="s">
        <v>84</v>
      </c>
      <c r="F91" s="20" t="s">
        <v>394</v>
      </c>
      <c r="G91" s="20" t="s">
        <v>366</v>
      </c>
      <c r="H91" s="20" t="s">
        <v>324</v>
      </c>
      <c r="I91" s="21" t="s">
        <v>436</v>
      </c>
      <c r="J91" s="19" t="s">
        <v>379</v>
      </c>
      <c r="K91" s="21">
        <v>2</v>
      </c>
      <c r="L91" s="21">
        <v>3</v>
      </c>
      <c r="M91" s="21">
        <v>5</v>
      </c>
      <c r="N91" s="21"/>
      <c r="O91" s="67"/>
    </row>
    <row r="92" spans="1:15" ht="45" hidden="1">
      <c r="A92" s="66" t="s">
        <v>396</v>
      </c>
      <c r="B92" s="66" t="s">
        <v>118</v>
      </c>
      <c r="C92" s="19">
        <v>4</v>
      </c>
      <c r="D92" s="45" t="s">
        <v>397</v>
      </c>
      <c r="E92" s="74" t="s">
        <v>234</v>
      </c>
      <c r="F92" s="75" t="s">
        <v>398</v>
      </c>
      <c r="G92" s="45" t="s">
        <v>399</v>
      </c>
      <c r="H92" s="45" t="s">
        <v>367</v>
      </c>
      <c r="I92" s="21" t="s">
        <v>486</v>
      </c>
      <c r="J92" s="19" t="s">
        <v>87</v>
      </c>
      <c r="K92" s="21">
        <v>0</v>
      </c>
      <c r="L92" s="21">
        <v>100</v>
      </c>
      <c r="M92" s="70">
        <f>1/2</f>
        <v>0.5</v>
      </c>
      <c r="N92" s="19"/>
      <c r="O92" s="67"/>
    </row>
    <row r="93" spans="1:15" ht="45" hidden="1">
      <c r="A93" s="66" t="s">
        <v>396</v>
      </c>
      <c r="B93" s="66" t="s">
        <v>118</v>
      </c>
      <c r="C93" s="19">
        <v>5</v>
      </c>
      <c r="D93" s="20" t="s">
        <v>487</v>
      </c>
      <c r="E93" s="74" t="s">
        <v>234</v>
      </c>
      <c r="F93" s="20" t="s">
        <v>488</v>
      </c>
      <c r="G93" s="20" t="s">
        <v>489</v>
      </c>
      <c r="H93" s="20" t="s">
        <v>267</v>
      </c>
      <c r="I93" s="21" t="s">
        <v>490</v>
      </c>
      <c r="J93" s="19" t="s">
        <v>491</v>
      </c>
      <c r="K93" s="21">
        <v>75</v>
      </c>
      <c r="L93" s="21">
        <v>80</v>
      </c>
      <c r="M93" s="21">
        <v>36</v>
      </c>
      <c r="N93" s="19"/>
      <c r="O93" s="67"/>
    </row>
    <row r="94" spans="1:15" ht="30" hidden="1">
      <c r="A94" s="66" t="s">
        <v>396</v>
      </c>
      <c r="B94" s="66" t="s">
        <v>118</v>
      </c>
      <c r="C94" s="19">
        <v>6</v>
      </c>
      <c r="D94" s="45" t="s">
        <v>492</v>
      </c>
      <c r="E94" s="74" t="s">
        <v>234</v>
      </c>
      <c r="F94" s="75" t="s">
        <v>493</v>
      </c>
      <c r="G94" s="45" t="s">
        <v>489</v>
      </c>
      <c r="H94" s="45" t="s">
        <v>367</v>
      </c>
      <c r="I94" s="21" t="s">
        <v>494</v>
      </c>
      <c r="J94" s="19" t="s">
        <v>87</v>
      </c>
      <c r="K94" s="21">
        <v>0</v>
      </c>
      <c r="L94" s="21">
        <v>100</v>
      </c>
      <c r="M94" s="21"/>
      <c r="N94" s="19"/>
      <c r="O94" s="67"/>
    </row>
    <row r="95" spans="1:15" hidden="1">
      <c r="A95" s="66" t="s">
        <v>396</v>
      </c>
      <c r="B95" s="66" t="s">
        <v>118</v>
      </c>
      <c r="C95" s="19">
        <v>7</v>
      </c>
      <c r="D95" s="45" t="s">
        <v>495</v>
      </c>
      <c r="E95" s="74" t="s">
        <v>234</v>
      </c>
      <c r="F95" s="45" t="s">
        <v>496</v>
      </c>
      <c r="G95" s="45" t="s">
        <v>489</v>
      </c>
      <c r="H95" s="74" t="s">
        <v>267</v>
      </c>
      <c r="I95" s="21"/>
      <c r="J95" s="19" t="s">
        <v>497</v>
      </c>
      <c r="K95" s="21"/>
      <c r="L95" s="21"/>
      <c r="M95" s="21"/>
      <c r="N95" s="19"/>
      <c r="O95" s="67"/>
    </row>
    <row r="96" spans="1:15" ht="30" hidden="1">
      <c r="A96" s="66" t="s">
        <v>401</v>
      </c>
      <c r="B96" s="66" t="s">
        <v>118</v>
      </c>
      <c r="C96" s="19">
        <v>1</v>
      </c>
      <c r="D96" s="45" t="s">
        <v>402</v>
      </c>
      <c r="E96" s="45" t="s">
        <v>84</v>
      </c>
      <c r="F96" s="45" t="s">
        <v>403</v>
      </c>
      <c r="G96" s="76" t="s">
        <v>267</v>
      </c>
      <c r="H96" s="45" t="s">
        <v>404</v>
      </c>
      <c r="I96" s="21" t="s">
        <v>498</v>
      </c>
      <c r="J96" s="19" t="s">
        <v>302</v>
      </c>
      <c r="K96" s="21">
        <v>1</v>
      </c>
      <c r="L96" s="21">
        <v>1</v>
      </c>
      <c r="M96" s="21"/>
      <c r="N96" s="21"/>
      <c r="O96" s="67"/>
    </row>
    <row r="97" spans="1:15" ht="30" hidden="1">
      <c r="A97" s="66" t="s">
        <v>401</v>
      </c>
      <c r="B97" s="66" t="s">
        <v>118</v>
      </c>
      <c r="C97" s="19">
        <v>2</v>
      </c>
      <c r="D97" s="45" t="s">
        <v>406</v>
      </c>
      <c r="E97" s="45" t="s">
        <v>84</v>
      </c>
      <c r="F97" s="45" t="s">
        <v>407</v>
      </c>
      <c r="G97" s="76" t="s">
        <v>267</v>
      </c>
      <c r="H97" s="45" t="s">
        <v>404</v>
      </c>
      <c r="I97" s="21" t="s">
        <v>437</v>
      </c>
      <c r="J97" s="19" t="s">
        <v>302</v>
      </c>
      <c r="K97" s="21">
        <v>2</v>
      </c>
      <c r="L97" s="21">
        <v>2</v>
      </c>
      <c r="M97" s="21"/>
      <c r="N97" s="21"/>
      <c r="O97" s="67"/>
    </row>
    <row r="98" spans="1:15" ht="30" hidden="1">
      <c r="A98" s="66" t="s">
        <v>401</v>
      </c>
      <c r="B98" s="66" t="s">
        <v>118</v>
      </c>
      <c r="C98" s="19">
        <v>3</v>
      </c>
      <c r="D98" s="45" t="s">
        <v>409</v>
      </c>
      <c r="E98" s="45" t="s">
        <v>84</v>
      </c>
      <c r="F98" s="45" t="s">
        <v>410</v>
      </c>
      <c r="G98" s="76" t="s">
        <v>267</v>
      </c>
      <c r="H98" s="45" t="s">
        <v>404</v>
      </c>
      <c r="I98" s="21" t="s">
        <v>470</v>
      </c>
      <c r="J98" s="19" t="s">
        <v>302</v>
      </c>
      <c r="K98" s="21">
        <v>0</v>
      </c>
      <c r="L98" s="21">
        <v>0</v>
      </c>
      <c r="M98" s="21"/>
      <c r="N98" s="21"/>
      <c r="O98" s="67"/>
    </row>
    <row r="99" spans="1:15" ht="30" hidden="1">
      <c r="A99" s="66" t="s">
        <v>401</v>
      </c>
      <c r="B99" s="66" t="s">
        <v>118</v>
      </c>
      <c r="C99" s="19">
        <v>4</v>
      </c>
      <c r="D99" s="45" t="s">
        <v>412</v>
      </c>
      <c r="E99" s="45" t="s">
        <v>84</v>
      </c>
      <c r="F99" s="45" t="s">
        <v>413</v>
      </c>
      <c r="G99" s="76" t="s">
        <v>267</v>
      </c>
      <c r="H99" s="45" t="s">
        <v>404</v>
      </c>
      <c r="I99" s="21" t="s">
        <v>471</v>
      </c>
      <c r="J99" s="19" t="s">
        <v>302</v>
      </c>
      <c r="K99" s="21">
        <v>0</v>
      </c>
      <c r="L99" s="21">
        <v>0</v>
      </c>
      <c r="M99" s="21"/>
      <c r="N99" s="21"/>
      <c r="O99" s="67"/>
    </row>
    <row r="100" spans="1:15" ht="45" hidden="1">
      <c r="A100" s="66" t="s">
        <v>401</v>
      </c>
      <c r="B100" s="66" t="s">
        <v>118</v>
      </c>
      <c r="C100" s="19">
        <v>5</v>
      </c>
      <c r="D100" s="45" t="s">
        <v>415</v>
      </c>
      <c r="E100" s="45" t="s">
        <v>84</v>
      </c>
      <c r="F100" s="45" t="s">
        <v>416</v>
      </c>
      <c r="G100" s="76" t="s">
        <v>267</v>
      </c>
      <c r="H100" s="45" t="s">
        <v>404</v>
      </c>
      <c r="I100" s="21" t="s">
        <v>417</v>
      </c>
      <c r="J100" s="19" t="s">
        <v>302</v>
      </c>
      <c r="K100" s="21">
        <v>0</v>
      </c>
      <c r="L100" s="21">
        <v>1</v>
      </c>
      <c r="M100" s="21"/>
      <c r="N100" s="21"/>
      <c r="O100" s="67"/>
    </row>
    <row r="101" spans="1:15" ht="45" hidden="1">
      <c r="A101" s="66" t="s">
        <v>401</v>
      </c>
      <c r="B101" s="66" t="s">
        <v>118</v>
      </c>
      <c r="C101" s="19">
        <v>6</v>
      </c>
      <c r="D101" s="45" t="s">
        <v>418</v>
      </c>
      <c r="E101" s="45" t="s">
        <v>84</v>
      </c>
      <c r="F101" s="45" t="s">
        <v>419</v>
      </c>
      <c r="G101" s="76" t="s">
        <v>267</v>
      </c>
      <c r="H101" s="45" t="s">
        <v>404</v>
      </c>
      <c r="I101" s="21" t="s">
        <v>499</v>
      </c>
      <c r="J101" s="19" t="s">
        <v>302</v>
      </c>
      <c r="K101" s="21">
        <v>1</v>
      </c>
      <c r="L101" s="21">
        <v>1</v>
      </c>
      <c r="M101" s="21"/>
      <c r="N101" s="21"/>
      <c r="O101" s="67"/>
    </row>
    <row r="102" spans="1:15" ht="60" hidden="1">
      <c r="A102" s="66" t="s">
        <v>401</v>
      </c>
      <c r="B102" s="66" t="s">
        <v>118</v>
      </c>
      <c r="C102" s="19">
        <v>7</v>
      </c>
      <c r="D102" s="45" t="s">
        <v>422</v>
      </c>
      <c r="E102" s="45" t="s">
        <v>84</v>
      </c>
      <c r="F102" s="45" t="s">
        <v>423</v>
      </c>
      <c r="G102" s="76" t="s">
        <v>267</v>
      </c>
      <c r="H102" s="45" t="s">
        <v>424</v>
      </c>
      <c r="I102" s="21" t="s">
        <v>425</v>
      </c>
      <c r="J102" s="19" t="s">
        <v>87</v>
      </c>
      <c r="K102" s="21">
        <v>2.8</v>
      </c>
      <c r="L102" s="21">
        <v>3</v>
      </c>
      <c r="M102" s="21"/>
      <c r="N102" s="21"/>
      <c r="O102" s="67"/>
    </row>
    <row r="103" spans="1:15" ht="45" hidden="1">
      <c r="A103" s="66" t="s">
        <v>401</v>
      </c>
      <c r="B103" s="66" t="s">
        <v>118</v>
      </c>
      <c r="C103" s="19">
        <v>8</v>
      </c>
      <c r="D103" s="45" t="s">
        <v>426</v>
      </c>
      <c r="E103" s="45" t="s">
        <v>84</v>
      </c>
      <c r="F103" s="45" t="s">
        <v>427</v>
      </c>
      <c r="G103" s="45" t="s">
        <v>428</v>
      </c>
      <c r="H103" s="45" t="s">
        <v>429</v>
      </c>
      <c r="I103" s="21" t="s">
        <v>430</v>
      </c>
      <c r="J103" s="19" t="s">
        <v>87</v>
      </c>
      <c r="K103" s="21">
        <v>100</v>
      </c>
      <c r="L103" s="21">
        <v>100</v>
      </c>
      <c r="M103" s="21"/>
      <c r="N103" s="21"/>
      <c r="O103" s="67"/>
    </row>
    <row r="104" spans="1:15" ht="45">
      <c r="A104" s="66" t="s">
        <v>354</v>
      </c>
      <c r="B104" s="66" t="s">
        <v>120</v>
      </c>
      <c r="C104" s="19">
        <v>11</v>
      </c>
      <c r="D104" s="20" t="s">
        <v>38</v>
      </c>
      <c r="E104" s="20" t="s">
        <v>234</v>
      </c>
      <c r="F104" s="20" t="s">
        <v>304</v>
      </c>
      <c r="G104" s="20" t="s">
        <v>355</v>
      </c>
      <c r="H104" s="20" t="s">
        <v>267</v>
      </c>
      <c r="I104" s="21"/>
      <c r="J104" s="19" t="s">
        <v>87</v>
      </c>
      <c r="K104" s="21"/>
      <c r="L104" s="21"/>
      <c r="M104" s="21"/>
      <c r="N104" s="21"/>
      <c r="O104" s="67"/>
    </row>
    <row r="105" spans="1:15" ht="60">
      <c r="A105" s="66" t="s">
        <v>354</v>
      </c>
      <c r="B105" s="66" t="s">
        <v>120</v>
      </c>
      <c r="C105" s="19">
        <v>14</v>
      </c>
      <c r="D105" s="20" t="s">
        <v>43</v>
      </c>
      <c r="E105" s="20" t="s">
        <v>234</v>
      </c>
      <c r="F105" s="20" t="s">
        <v>313</v>
      </c>
      <c r="G105" s="20" t="s">
        <v>355</v>
      </c>
      <c r="H105" s="20" t="s">
        <v>267</v>
      </c>
      <c r="I105" s="21" t="s">
        <v>500</v>
      </c>
      <c r="J105" s="19" t="s">
        <v>87</v>
      </c>
      <c r="K105" s="21">
        <v>3.225806451612903</v>
      </c>
      <c r="L105" s="21">
        <v>3.23</v>
      </c>
      <c r="M105" s="21">
        <v>3.23</v>
      </c>
      <c r="N105" s="21"/>
      <c r="O105" s="67"/>
    </row>
    <row r="106" spans="1:15" ht="45">
      <c r="A106" s="66" t="s">
        <v>354</v>
      </c>
      <c r="B106" s="66" t="s">
        <v>120</v>
      </c>
      <c r="C106" s="19">
        <v>15</v>
      </c>
      <c r="D106" s="20" t="s">
        <v>197</v>
      </c>
      <c r="E106" s="19" t="s">
        <v>234</v>
      </c>
      <c r="F106" s="20" t="s">
        <v>358</v>
      </c>
      <c r="G106" s="20" t="s">
        <v>355</v>
      </c>
      <c r="H106" s="20" t="s">
        <v>267</v>
      </c>
      <c r="I106" s="21" t="s">
        <v>359</v>
      </c>
      <c r="J106" s="19" t="s">
        <v>360</v>
      </c>
      <c r="K106" s="21">
        <v>1.0752688172043012</v>
      </c>
      <c r="L106" s="21">
        <v>1.08</v>
      </c>
      <c r="M106" s="21">
        <v>1.08</v>
      </c>
      <c r="N106" s="21"/>
      <c r="O106" s="67"/>
    </row>
    <row r="107" spans="1:15" ht="45">
      <c r="A107" s="66" t="s">
        <v>354</v>
      </c>
      <c r="B107" s="66" t="s">
        <v>120</v>
      </c>
      <c r="C107" s="19">
        <v>16</v>
      </c>
      <c r="D107" s="20" t="s">
        <v>45</v>
      </c>
      <c r="E107" s="19" t="s">
        <v>234</v>
      </c>
      <c r="F107" s="20" t="s">
        <v>361</v>
      </c>
      <c r="G107" s="20" t="s">
        <v>355</v>
      </c>
      <c r="H107" s="20" t="s">
        <v>267</v>
      </c>
      <c r="I107" s="21" t="s">
        <v>362</v>
      </c>
      <c r="J107" s="19" t="s">
        <v>360</v>
      </c>
      <c r="K107" s="21">
        <v>1.0752688172043012</v>
      </c>
      <c r="L107" s="21">
        <v>1.08</v>
      </c>
      <c r="M107" s="21">
        <v>1.08</v>
      </c>
      <c r="N107" s="21"/>
      <c r="O107" s="67"/>
    </row>
    <row r="108" spans="1:15" ht="108.75" hidden="1">
      <c r="A108" s="66" t="s">
        <v>363</v>
      </c>
      <c r="B108" s="66" t="s">
        <v>120</v>
      </c>
      <c r="C108" s="19">
        <v>6</v>
      </c>
      <c r="D108" s="20" t="s">
        <v>501</v>
      </c>
      <c r="E108" s="20" t="s">
        <v>234</v>
      </c>
      <c r="F108" s="20" t="s">
        <v>365</v>
      </c>
      <c r="G108" s="20" t="s">
        <v>366</v>
      </c>
      <c r="H108" s="20" t="s">
        <v>367</v>
      </c>
      <c r="I108" s="68" t="s">
        <v>368</v>
      </c>
      <c r="J108" s="19" t="s">
        <v>87</v>
      </c>
      <c r="K108" s="69">
        <v>100</v>
      </c>
      <c r="L108" s="69">
        <v>100</v>
      </c>
      <c r="M108" s="69">
        <v>100</v>
      </c>
      <c r="N108" s="69"/>
      <c r="O108" s="67"/>
    </row>
    <row r="109" spans="1:15" ht="81" hidden="1">
      <c r="A109" s="66" t="s">
        <v>363</v>
      </c>
      <c r="B109" s="66" t="s">
        <v>120</v>
      </c>
      <c r="C109" s="19">
        <v>7</v>
      </c>
      <c r="D109" s="20" t="s">
        <v>502</v>
      </c>
      <c r="E109" s="20" t="s">
        <v>84</v>
      </c>
      <c r="F109" s="20" t="s">
        <v>503</v>
      </c>
      <c r="G109" s="20" t="s">
        <v>366</v>
      </c>
      <c r="H109" s="20" t="s">
        <v>267</v>
      </c>
      <c r="I109" s="68" t="s">
        <v>372</v>
      </c>
      <c r="J109" s="19" t="s">
        <v>87</v>
      </c>
      <c r="K109" s="69"/>
      <c r="L109" s="69">
        <v>55</v>
      </c>
      <c r="M109" s="69">
        <f>(14/21)*100</f>
        <v>66.666666666666657</v>
      </c>
      <c r="N109" s="69"/>
      <c r="O109" s="67"/>
    </row>
    <row r="110" spans="1:15" ht="45" hidden="1">
      <c r="A110" s="66" t="s">
        <v>363</v>
      </c>
      <c r="B110" s="66" t="s">
        <v>120</v>
      </c>
      <c r="C110" s="19">
        <v>8</v>
      </c>
      <c r="D110" s="20" t="s">
        <v>373</v>
      </c>
      <c r="E110" s="20" t="s">
        <v>84</v>
      </c>
      <c r="F110" s="20" t="s">
        <v>374</v>
      </c>
      <c r="G110" s="20" t="s">
        <v>366</v>
      </c>
      <c r="H110" s="20" t="s">
        <v>267</v>
      </c>
      <c r="I110" s="68" t="s">
        <v>375</v>
      </c>
      <c r="J110" s="19" t="s">
        <v>302</v>
      </c>
      <c r="K110" s="69">
        <v>12.19</v>
      </c>
      <c r="L110" s="69">
        <v>17.170000000000002</v>
      </c>
      <c r="M110" s="69">
        <f>(3/21)*100</f>
        <v>14.285714285714285</v>
      </c>
      <c r="N110" s="85" t="s">
        <v>504</v>
      </c>
      <c r="O110" s="67"/>
    </row>
    <row r="111" spans="1:15" hidden="1">
      <c r="A111" s="66" t="s">
        <v>363</v>
      </c>
      <c r="B111" s="66" t="s">
        <v>120</v>
      </c>
      <c r="C111" s="19">
        <v>10</v>
      </c>
      <c r="D111" s="20" t="s">
        <v>376</v>
      </c>
      <c r="E111" s="20" t="s">
        <v>84</v>
      </c>
      <c r="F111" s="20" t="s">
        <v>377</v>
      </c>
      <c r="G111" s="20" t="s">
        <v>366</v>
      </c>
      <c r="H111" s="20" t="s">
        <v>267</v>
      </c>
      <c r="I111" s="21" t="s">
        <v>378</v>
      </c>
      <c r="J111" s="19" t="s">
        <v>379</v>
      </c>
      <c r="K111" s="21">
        <v>23</v>
      </c>
      <c r="L111" s="21">
        <v>30</v>
      </c>
      <c r="M111" s="11">
        <v>32</v>
      </c>
      <c r="N111" s="21"/>
      <c r="O111" s="67"/>
    </row>
    <row r="112" spans="1:15" ht="60" hidden="1">
      <c r="A112" s="66" t="s">
        <v>363</v>
      </c>
      <c r="B112" s="66" t="s">
        <v>120</v>
      </c>
      <c r="C112" s="19">
        <v>11</v>
      </c>
      <c r="D112" s="20" t="s">
        <v>380</v>
      </c>
      <c r="E112" s="20" t="s">
        <v>84</v>
      </c>
      <c r="F112" s="20" t="s">
        <v>381</v>
      </c>
      <c r="G112" s="20" t="s">
        <v>366</v>
      </c>
      <c r="H112" s="20" t="s">
        <v>267</v>
      </c>
      <c r="I112" s="21" t="s">
        <v>382</v>
      </c>
      <c r="J112" s="19" t="s">
        <v>379</v>
      </c>
      <c r="K112" s="21">
        <v>13</v>
      </c>
      <c r="L112" s="21">
        <v>13</v>
      </c>
      <c r="M112" s="11">
        <v>8</v>
      </c>
      <c r="N112" s="21" t="s">
        <v>505</v>
      </c>
      <c r="O112" s="67"/>
    </row>
    <row r="113" spans="1:15" ht="30" hidden="1">
      <c r="A113" s="66" t="s">
        <v>363</v>
      </c>
      <c r="B113" s="66" t="s">
        <v>120</v>
      </c>
      <c r="C113" s="19">
        <v>12</v>
      </c>
      <c r="D113" s="20" t="s">
        <v>383</v>
      </c>
      <c r="E113" s="20" t="s">
        <v>84</v>
      </c>
      <c r="F113" s="20" t="s">
        <v>384</v>
      </c>
      <c r="G113" s="20" t="s">
        <v>366</v>
      </c>
      <c r="H113" s="20" t="s">
        <v>267</v>
      </c>
      <c r="I113" s="21" t="s">
        <v>506</v>
      </c>
      <c r="J113" s="19" t="s">
        <v>386</v>
      </c>
      <c r="K113" s="21">
        <v>1</v>
      </c>
      <c r="L113" s="21">
        <v>1</v>
      </c>
      <c r="M113" s="11">
        <v>1</v>
      </c>
      <c r="N113" s="21"/>
      <c r="O113" s="67"/>
    </row>
    <row r="114" spans="1:15" ht="30" hidden="1">
      <c r="A114" s="66" t="s">
        <v>363</v>
      </c>
      <c r="B114" s="66" t="s">
        <v>120</v>
      </c>
      <c r="C114" s="19">
        <v>13</v>
      </c>
      <c r="D114" s="20" t="s">
        <v>387</v>
      </c>
      <c r="E114" s="20" t="s">
        <v>84</v>
      </c>
      <c r="F114" s="20" t="s">
        <v>388</v>
      </c>
      <c r="G114" s="20" t="s">
        <v>366</v>
      </c>
      <c r="H114" s="20" t="s">
        <v>324</v>
      </c>
      <c r="I114" s="21" t="s">
        <v>435</v>
      </c>
      <c r="J114" s="19" t="s">
        <v>379</v>
      </c>
      <c r="K114" s="21">
        <v>8</v>
      </c>
      <c r="L114" s="21">
        <v>8</v>
      </c>
      <c r="M114" s="11">
        <v>8</v>
      </c>
      <c r="N114" s="21"/>
      <c r="O114" s="67"/>
    </row>
    <row r="115" spans="1:15" ht="30" hidden="1">
      <c r="A115" s="66" t="s">
        <v>363</v>
      </c>
      <c r="B115" s="66" t="s">
        <v>120</v>
      </c>
      <c r="C115" s="19">
        <v>14</v>
      </c>
      <c r="D115" s="20" t="s">
        <v>390</v>
      </c>
      <c r="E115" s="20" t="s">
        <v>84</v>
      </c>
      <c r="F115" s="20" t="s">
        <v>391</v>
      </c>
      <c r="G115" s="20" t="s">
        <v>366</v>
      </c>
      <c r="H115" s="20" t="s">
        <v>324</v>
      </c>
      <c r="I115" s="21" t="s">
        <v>392</v>
      </c>
      <c r="J115" s="19" t="s">
        <v>379</v>
      </c>
      <c r="K115" s="21">
        <v>27</v>
      </c>
      <c r="L115" s="21">
        <v>27</v>
      </c>
      <c r="M115" s="11">
        <v>27</v>
      </c>
      <c r="N115" s="21"/>
      <c r="O115" s="67"/>
    </row>
    <row r="116" spans="1:15" ht="45" hidden="1">
      <c r="A116" s="66" t="s">
        <v>363</v>
      </c>
      <c r="B116" s="66" t="s">
        <v>120</v>
      </c>
      <c r="C116" s="19">
        <v>15</v>
      </c>
      <c r="D116" s="20" t="s">
        <v>393</v>
      </c>
      <c r="E116" s="20" t="s">
        <v>84</v>
      </c>
      <c r="F116" s="20" t="s">
        <v>394</v>
      </c>
      <c r="G116" s="20" t="s">
        <v>366</v>
      </c>
      <c r="H116" s="20" t="s">
        <v>324</v>
      </c>
      <c r="I116" s="21" t="s">
        <v>436</v>
      </c>
      <c r="J116" s="19" t="s">
        <v>379</v>
      </c>
      <c r="K116" s="21">
        <v>5</v>
      </c>
      <c r="L116" s="21">
        <v>6</v>
      </c>
      <c r="M116" s="11">
        <v>2</v>
      </c>
      <c r="N116" s="21" t="s">
        <v>507</v>
      </c>
      <c r="O116" s="67"/>
    </row>
    <row r="117" spans="1:15" ht="45" hidden="1">
      <c r="A117" s="66" t="s">
        <v>396</v>
      </c>
      <c r="B117" s="66" t="s">
        <v>120</v>
      </c>
      <c r="C117" s="19">
        <v>4</v>
      </c>
      <c r="D117" s="45" t="s">
        <v>397</v>
      </c>
      <c r="E117" s="74" t="s">
        <v>234</v>
      </c>
      <c r="F117" s="75" t="s">
        <v>398</v>
      </c>
      <c r="G117" s="45" t="s">
        <v>399</v>
      </c>
      <c r="H117" s="45" t="s">
        <v>367</v>
      </c>
      <c r="I117" s="21" t="s">
        <v>400</v>
      </c>
      <c r="J117" s="19" t="s">
        <v>87</v>
      </c>
      <c r="K117" s="21"/>
      <c r="L117" s="21"/>
      <c r="M117" s="21"/>
      <c r="N117" s="21"/>
      <c r="O117" s="67"/>
    </row>
    <row r="118" spans="1:15" ht="30" hidden="1">
      <c r="A118" s="66" t="s">
        <v>401</v>
      </c>
      <c r="B118" s="66" t="s">
        <v>120</v>
      </c>
      <c r="C118" s="19">
        <v>1</v>
      </c>
      <c r="D118" s="45" t="s">
        <v>402</v>
      </c>
      <c r="E118" s="45" t="s">
        <v>84</v>
      </c>
      <c r="F118" s="45" t="s">
        <v>403</v>
      </c>
      <c r="G118" s="76" t="s">
        <v>267</v>
      </c>
      <c r="H118" s="45" t="s">
        <v>404</v>
      </c>
      <c r="I118" s="21" t="s">
        <v>405</v>
      </c>
      <c r="J118" s="19" t="s">
        <v>302</v>
      </c>
      <c r="K118" s="86">
        <v>2</v>
      </c>
      <c r="L118" s="86">
        <v>0</v>
      </c>
      <c r="M118" s="85">
        <v>0</v>
      </c>
      <c r="N118" s="85" t="s">
        <v>508</v>
      </c>
      <c r="O118" s="67"/>
    </row>
    <row r="119" spans="1:15" ht="30" hidden="1">
      <c r="A119" s="66" t="s">
        <v>401</v>
      </c>
      <c r="B119" s="66" t="s">
        <v>120</v>
      </c>
      <c r="C119" s="19">
        <v>2</v>
      </c>
      <c r="D119" s="45" t="s">
        <v>406</v>
      </c>
      <c r="E119" s="45" t="s">
        <v>84</v>
      </c>
      <c r="F119" s="45" t="s">
        <v>407</v>
      </c>
      <c r="G119" s="76" t="s">
        <v>267</v>
      </c>
      <c r="H119" s="45" t="s">
        <v>404</v>
      </c>
      <c r="I119" s="21" t="s">
        <v>408</v>
      </c>
      <c r="J119" s="19" t="s">
        <v>302</v>
      </c>
      <c r="K119" s="86">
        <v>4</v>
      </c>
      <c r="L119" s="86">
        <v>0</v>
      </c>
      <c r="M119" s="85">
        <v>0</v>
      </c>
      <c r="N119" s="85" t="s">
        <v>508</v>
      </c>
      <c r="O119" s="67"/>
    </row>
    <row r="120" spans="1:15" ht="30" hidden="1">
      <c r="A120" s="66" t="s">
        <v>401</v>
      </c>
      <c r="B120" s="66" t="s">
        <v>120</v>
      </c>
      <c r="C120" s="19">
        <v>3</v>
      </c>
      <c r="D120" s="45" t="s">
        <v>409</v>
      </c>
      <c r="E120" s="45" t="s">
        <v>84</v>
      </c>
      <c r="F120" s="45" t="s">
        <v>410</v>
      </c>
      <c r="G120" s="76" t="s">
        <v>267</v>
      </c>
      <c r="H120" s="45" t="s">
        <v>404</v>
      </c>
      <c r="I120" s="21" t="s">
        <v>411</v>
      </c>
      <c r="J120" s="19" t="s">
        <v>302</v>
      </c>
      <c r="K120" s="86">
        <v>0</v>
      </c>
      <c r="L120" s="86">
        <v>0</v>
      </c>
      <c r="M120" s="85">
        <v>0</v>
      </c>
      <c r="N120" s="85" t="s">
        <v>508</v>
      </c>
      <c r="O120" s="67"/>
    </row>
    <row r="121" spans="1:15" ht="30" hidden="1">
      <c r="A121" s="66" t="s">
        <v>401</v>
      </c>
      <c r="B121" s="66" t="s">
        <v>120</v>
      </c>
      <c r="C121" s="19">
        <v>4</v>
      </c>
      <c r="D121" s="45" t="s">
        <v>412</v>
      </c>
      <c r="E121" s="45" t="s">
        <v>84</v>
      </c>
      <c r="F121" s="45" t="s">
        <v>413</v>
      </c>
      <c r="G121" s="76" t="s">
        <v>267</v>
      </c>
      <c r="H121" s="45" t="s">
        <v>404</v>
      </c>
      <c r="I121" s="21" t="s">
        <v>471</v>
      </c>
      <c r="J121" s="19" t="s">
        <v>302</v>
      </c>
      <c r="K121" s="21">
        <v>5</v>
      </c>
      <c r="L121" s="21">
        <v>5</v>
      </c>
      <c r="M121" s="85">
        <v>2</v>
      </c>
      <c r="N121" s="85" t="s">
        <v>509</v>
      </c>
      <c r="O121" s="67"/>
    </row>
    <row r="122" spans="1:15" ht="45" hidden="1">
      <c r="A122" s="66" t="s">
        <v>401</v>
      </c>
      <c r="B122" s="66" t="s">
        <v>120</v>
      </c>
      <c r="C122" s="19">
        <v>5</v>
      </c>
      <c r="D122" s="45" t="s">
        <v>415</v>
      </c>
      <c r="E122" s="45" t="s">
        <v>84</v>
      </c>
      <c r="F122" s="45" t="s">
        <v>416</v>
      </c>
      <c r="G122" s="76" t="s">
        <v>267</v>
      </c>
      <c r="H122" s="45" t="s">
        <v>404</v>
      </c>
      <c r="I122" s="21" t="s">
        <v>510</v>
      </c>
      <c r="J122" s="19" t="s">
        <v>302</v>
      </c>
      <c r="K122" s="21">
        <v>0</v>
      </c>
      <c r="L122" s="21">
        <v>0</v>
      </c>
      <c r="M122" s="85">
        <v>0</v>
      </c>
      <c r="N122" s="85" t="s">
        <v>508</v>
      </c>
      <c r="O122" s="67"/>
    </row>
    <row r="123" spans="1:15" ht="45" hidden="1">
      <c r="A123" s="66" t="s">
        <v>401</v>
      </c>
      <c r="B123" s="66" t="s">
        <v>120</v>
      </c>
      <c r="C123" s="19">
        <v>6</v>
      </c>
      <c r="D123" s="45" t="s">
        <v>418</v>
      </c>
      <c r="E123" s="45" t="s">
        <v>84</v>
      </c>
      <c r="F123" s="45" t="s">
        <v>419</v>
      </c>
      <c r="G123" s="76" t="s">
        <v>267</v>
      </c>
      <c r="H123" s="45" t="s">
        <v>404</v>
      </c>
      <c r="I123" s="21" t="s">
        <v>499</v>
      </c>
      <c r="J123" s="19" t="s">
        <v>302</v>
      </c>
      <c r="K123" s="21">
        <v>0</v>
      </c>
      <c r="L123" s="21">
        <v>0</v>
      </c>
      <c r="M123" s="85">
        <v>0</v>
      </c>
      <c r="N123" s="85" t="s">
        <v>508</v>
      </c>
      <c r="O123" s="67"/>
    </row>
    <row r="124" spans="1:15" ht="60" hidden="1">
      <c r="A124" s="66" t="s">
        <v>401</v>
      </c>
      <c r="B124" s="66" t="s">
        <v>120</v>
      </c>
      <c r="C124" s="19">
        <v>7</v>
      </c>
      <c r="D124" s="45" t="s">
        <v>422</v>
      </c>
      <c r="E124" s="45" t="s">
        <v>84</v>
      </c>
      <c r="F124" s="45" t="s">
        <v>423</v>
      </c>
      <c r="G124" s="76" t="s">
        <v>267</v>
      </c>
      <c r="H124" s="45" t="s">
        <v>424</v>
      </c>
      <c r="I124" s="21" t="s">
        <v>425</v>
      </c>
      <c r="J124" s="19" t="s">
        <v>87</v>
      </c>
      <c r="K124" s="69">
        <v>12.19</v>
      </c>
      <c r="L124" s="69">
        <v>17.170000000000002</v>
      </c>
      <c r="M124" s="85">
        <v>14</v>
      </c>
      <c r="N124" s="85" t="s">
        <v>504</v>
      </c>
      <c r="O124" s="67"/>
    </row>
    <row r="125" spans="1:15" ht="45" hidden="1">
      <c r="A125" s="66" t="s">
        <v>401</v>
      </c>
      <c r="B125" s="66" t="s">
        <v>120</v>
      </c>
      <c r="C125" s="19">
        <v>8</v>
      </c>
      <c r="D125" s="45" t="s">
        <v>426</v>
      </c>
      <c r="E125" s="45" t="s">
        <v>84</v>
      </c>
      <c r="F125" s="45" t="s">
        <v>427</v>
      </c>
      <c r="G125" s="45" t="s">
        <v>428</v>
      </c>
      <c r="H125" s="45" t="s">
        <v>429</v>
      </c>
      <c r="I125" s="21" t="s">
        <v>439</v>
      </c>
      <c r="J125" s="19" t="s">
        <v>87</v>
      </c>
      <c r="K125" s="21">
        <v>40</v>
      </c>
      <c r="L125" s="21">
        <v>100</v>
      </c>
      <c r="M125" s="85">
        <v>0</v>
      </c>
      <c r="N125" s="85" t="s">
        <v>511</v>
      </c>
      <c r="O125" s="67"/>
    </row>
    <row r="126" spans="1:15" ht="45">
      <c r="A126" s="66" t="s">
        <v>354</v>
      </c>
      <c r="B126" s="66" t="s">
        <v>123</v>
      </c>
      <c r="C126" s="19">
        <v>11</v>
      </c>
      <c r="D126" s="19" t="s">
        <v>38</v>
      </c>
      <c r="E126" s="19" t="s">
        <v>234</v>
      </c>
      <c r="F126" s="19" t="s">
        <v>440</v>
      </c>
      <c r="G126" s="19" t="s">
        <v>355</v>
      </c>
      <c r="H126" s="19" t="s">
        <v>267</v>
      </c>
      <c r="I126" s="21"/>
      <c r="J126" s="19" t="s">
        <v>87</v>
      </c>
      <c r="K126" s="21">
        <v>11.54</v>
      </c>
      <c r="L126" s="21"/>
      <c r="M126" s="21"/>
      <c r="N126" s="21" t="s">
        <v>512</v>
      </c>
      <c r="O126" s="67"/>
    </row>
    <row r="127" spans="1:15" ht="60">
      <c r="A127" s="66" t="s">
        <v>354</v>
      </c>
      <c r="B127" s="66" t="s">
        <v>123</v>
      </c>
      <c r="C127" s="19">
        <v>14</v>
      </c>
      <c r="D127" s="19" t="s">
        <v>43</v>
      </c>
      <c r="E127" s="19" t="s">
        <v>234</v>
      </c>
      <c r="F127" s="19" t="s">
        <v>513</v>
      </c>
      <c r="G127" s="19" t="s">
        <v>355</v>
      </c>
      <c r="H127" s="19" t="s">
        <v>267</v>
      </c>
      <c r="I127" s="21"/>
      <c r="J127" s="19" t="s">
        <v>87</v>
      </c>
      <c r="K127" s="21"/>
      <c r="L127" s="21"/>
      <c r="M127" s="21"/>
      <c r="N127" s="21" t="s">
        <v>512</v>
      </c>
      <c r="O127" s="67"/>
    </row>
    <row r="128" spans="1:15" ht="45">
      <c r="A128" s="66" t="s">
        <v>354</v>
      </c>
      <c r="B128" s="66" t="s">
        <v>123</v>
      </c>
      <c r="C128" s="19">
        <v>15</v>
      </c>
      <c r="D128" s="19" t="s">
        <v>41</v>
      </c>
      <c r="E128" s="19" t="s">
        <v>234</v>
      </c>
      <c r="F128" s="19" t="s">
        <v>514</v>
      </c>
      <c r="G128" s="19" t="s">
        <v>355</v>
      </c>
      <c r="H128" s="19" t="s">
        <v>267</v>
      </c>
      <c r="I128" s="21"/>
      <c r="J128" s="19" t="s">
        <v>360</v>
      </c>
      <c r="K128" s="21"/>
      <c r="L128" s="21"/>
      <c r="M128" s="21"/>
      <c r="N128" s="21" t="s">
        <v>512</v>
      </c>
      <c r="O128" s="67"/>
    </row>
    <row r="129" spans="1:15" ht="45">
      <c r="A129" s="66" t="s">
        <v>354</v>
      </c>
      <c r="B129" s="66" t="s">
        <v>123</v>
      </c>
      <c r="C129" s="19">
        <v>16</v>
      </c>
      <c r="D129" s="19" t="s">
        <v>45</v>
      </c>
      <c r="E129" s="19" t="s">
        <v>234</v>
      </c>
      <c r="F129" s="19" t="s">
        <v>515</v>
      </c>
      <c r="G129" s="19" t="s">
        <v>355</v>
      </c>
      <c r="H129" s="19" t="s">
        <v>267</v>
      </c>
      <c r="I129" s="21"/>
      <c r="J129" s="19" t="s">
        <v>360</v>
      </c>
      <c r="K129" s="21"/>
      <c r="L129" s="21"/>
      <c r="M129" s="21"/>
      <c r="N129" s="21" t="s">
        <v>512</v>
      </c>
      <c r="O129" s="67"/>
    </row>
    <row r="130" spans="1:15" ht="81" hidden="1">
      <c r="A130" s="66" t="s">
        <v>363</v>
      </c>
      <c r="B130" s="66" t="s">
        <v>123</v>
      </c>
      <c r="C130" s="19">
        <v>6</v>
      </c>
      <c r="D130" s="19" t="s">
        <v>516</v>
      </c>
      <c r="E130" s="19" t="s">
        <v>234</v>
      </c>
      <c r="F130" s="19" t="s">
        <v>365</v>
      </c>
      <c r="G130" s="19" t="s">
        <v>366</v>
      </c>
      <c r="H130" s="19" t="s">
        <v>367</v>
      </c>
      <c r="I130" s="78" t="s">
        <v>368</v>
      </c>
      <c r="J130" s="19" t="s">
        <v>87</v>
      </c>
      <c r="K130" s="69">
        <v>85</v>
      </c>
      <c r="L130" s="69">
        <v>90</v>
      </c>
      <c r="M130" s="69">
        <v>95</v>
      </c>
      <c r="N130" s="69"/>
      <c r="O130" s="67"/>
    </row>
    <row r="131" spans="1:15" ht="60" hidden="1">
      <c r="A131" s="66" t="s">
        <v>363</v>
      </c>
      <c r="B131" s="66" t="s">
        <v>123</v>
      </c>
      <c r="C131" s="19">
        <v>7</v>
      </c>
      <c r="D131" s="19" t="s">
        <v>517</v>
      </c>
      <c r="E131" s="19" t="s">
        <v>84</v>
      </c>
      <c r="F131" s="19" t="s">
        <v>518</v>
      </c>
      <c r="G131" s="19" t="s">
        <v>366</v>
      </c>
      <c r="H131" s="19" t="s">
        <v>267</v>
      </c>
      <c r="I131" s="78" t="s">
        <v>372</v>
      </c>
      <c r="J131" s="19" t="s">
        <v>87</v>
      </c>
      <c r="K131" s="69">
        <v>67</v>
      </c>
      <c r="L131" s="69">
        <v>67</v>
      </c>
      <c r="M131" s="69">
        <v>69.8</v>
      </c>
      <c r="N131" s="69" t="s">
        <v>519</v>
      </c>
      <c r="O131" s="67"/>
    </row>
    <row r="132" spans="1:15" ht="31.5" hidden="1">
      <c r="A132" s="66" t="s">
        <v>363</v>
      </c>
      <c r="B132" s="66" t="s">
        <v>123</v>
      </c>
      <c r="C132" s="19">
        <v>8</v>
      </c>
      <c r="D132" s="19" t="s">
        <v>373</v>
      </c>
      <c r="E132" s="19" t="s">
        <v>84</v>
      </c>
      <c r="F132" s="19" t="s">
        <v>520</v>
      </c>
      <c r="G132" s="19" t="s">
        <v>366</v>
      </c>
      <c r="H132" s="19" t="s">
        <v>267</v>
      </c>
      <c r="I132" s="78" t="s">
        <v>375</v>
      </c>
      <c r="J132" s="19" t="s">
        <v>302</v>
      </c>
      <c r="K132" s="69">
        <v>15</v>
      </c>
      <c r="L132" s="69">
        <v>15</v>
      </c>
      <c r="M132" s="69">
        <v>19</v>
      </c>
      <c r="N132" s="69"/>
      <c r="O132" s="67"/>
    </row>
    <row r="133" spans="1:15" ht="30" hidden="1">
      <c r="A133" s="66" t="s">
        <v>363</v>
      </c>
      <c r="B133" s="66" t="s">
        <v>123</v>
      </c>
      <c r="C133" s="19">
        <v>10</v>
      </c>
      <c r="D133" s="19" t="s">
        <v>376</v>
      </c>
      <c r="E133" s="19" t="s">
        <v>84</v>
      </c>
      <c r="F133" s="19" t="s">
        <v>377</v>
      </c>
      <c r="G133" s="19" t="s">
        <v>366</v>
      </c>
      <c r="H133" s="19" t="s">
        <v>267</v>
      </c>
      <c r="I133" s="21" t="s">
        <v>378</v>
      </c>
      <c r="J133" s="19" t="s">
        <v>379</v>
      </c>
      <c r="K133" s="21">
        <v>240</v>
      </c>
      <c r="L133" s="21">
        <v>240</v>
      </c>
      <c r="M133" s="21">
        <v>237</v>
      </c>
      <c r="N133" s="21" t="s">
        <v>521</v>
      </c>
      <c r="O133" s="67"/>
    </row>
    <row r="134" spans="1:15" ht="30" hidden="1">
      <c r="A134" s="66" t="s">
        <v>363</v>
      </c>
      <c r="B134" s="66" t="s">
        <v>123</v>
      </c>
      <c r="C134" s="19">
        <v>11</v>
      </c>
      <c r="D134" s="19" t="s">
        <v>459</v>
      </c>
      <c r="E134" s="19" t="s">
        <v>84</v>
      </c>
      <c r="F134" s="19" t="s">
        <v>381</v>
      </c>
      <c r="G134" s="19" t="s">
        <v>366</v>
      </c>
      <c r="H134" s="19" t="s">
        <v>267</v>
      </c>
      <c r="I134" s="21" t="s">
        <v>522</v>
      </c>
      <c r="J134" s="19" t="s">
        <v>379</v>
      </c>
      <c r="K134" s="21">
        <v>87</v>
      </c>
      <c r="L134" s="21">
        <v>87</v>
      </c>
      <c r="M134" s="21">
        <v>78</v>
      </c>
      <c r="N134" s="21" t="s">
        <v>523</v>
      </c>
      <c r="O134" s="67"/>
    </row>
    <row r="135" spans="1:15" ht="30" hidden="1">
      <c r="A135" s="66" t="s">
        <v>363</v>
      </c>
      <c r="B135" s="66" t="s">
        <v>123</v>
      </c>
      <c r="C135" s="19">
        <v>12</v>
      </c>
      <c r="D135" s="19" t="s">
        <v>524</v>
      </c>
      <c r="E135" s="19" t="s">
        <v>84</v>
      </c>
      <c r="F135" s="19" t="s">
        <v>525</v>
      </c>
      <c r="G135" s="19" t="s">
        <v>366</v>
      </c>
      <c r="H135" s="19" t="s">
        <v>267</v>
      </c>
      <c r="I135" s="21" t="s">
        <v>526</v>
      </c>
      <c r="J135" s="19" t="s">
        <v>386</v>
      </c>
      <c r="K135" s="21">
        <v>0</v>
      </c>
      <c r="L135" s="21">
        <v>0</v>
      </c>
      <c r="M135" s="21">
        <v>0</v>
      </c>
      <c r="N135" s="21"/>
      <c r="O135" s="67"/>
    </row>
    <row r="136" spans="1:15" ht="45" hidden="1">
      <c r="A136" s="66" t="s">
        <v>363</v>
      </c>
      <c r="B136" s="66" t="s">
        <v>123</v>
      </c>
      <c r="C136" s="19">
        <v>13</v>
      </c>
      <c r="D136" s="19" t="s">
        <v>387</v>
      </c>
      <c r="E136" s="19" t="s">
        <v>84</v>
      </c>
      <c r="F136" s="19" t="s">
        <v>388</v>
      </c>
      <c r="G136" s="19" t="s">
        <v>366</v>
      </c>
      <c r="H136" s="19" t="s">
        <v>324</v>
      </c>
      <c r="I136" s="21" t="s">
        <v>435</v>
      </c>
      <c r="J136" s="19" t="s">
        <v>379</v>
      </c>
      <c r="K136" s="21">
        <v>40</v>
      </c>
      <c r="L136" s="21">
        <v>40</v>
      </c>
      <c r="M136" s="87">
        <v>44</v>
      </c>
      <c r="N136" s="21" t="s">
        <v>527</v>
      </c>
      <c r="O136" s="67"/>
    </row>
    <row r="137" spans="1:15" ht="30" hidden="1">
      <c r="A137" s="66" t="s">
        <v>363</v>
      </c>
      <c r="B137" s="66" t="s">
        <v>123</v>
      </c>
      <c r="C137" s="19">
        <v>14</v>
      </c>
      <c r="D137" s="19" t="s">
        <v>390</v>
      </c>
      <c r="E137" s="19" t="s">
        <v>84</v>
      </c>
      <c r="F137" s="19" t="s">
        <v>391</v>
      </c>
      <c r="G137" s="19" t="s">
        <v>366</v>
      </c>
      <c r="H137" s="19" t="s">
        <v>324</v>
      </c>
      <c r="I137" s="21" t="s">
        <v>392</v>
      </c>
      <c r="J137" s="19" t="s">
        <v>379</v>
      </c>
      <c r="K137" s="21">
        <v>16</v>
      </c>
      <c r="L137" s="21">
        <v>16</v>
      </c>
      <c r="M137" s="87">
        <v>61</v>
      </c>
      <c r="N137" s="87" t="s">
        <v>528</v>
      </c>
      <c r="O137" s="67"/>
    </row>
    <row r="138" spans="1:15" ht="45" hidden="1">
      <c r="A138" s="66" t="s">
        <v>363</v>
      </c>
      <c r="B138" s="66" t="s">
        <v>123</v>
      </c>
      <c r="C138" s="19">
        <v>15</v>
      </c>
      <c r="D138" s="19" t="s">
        <v>393</v>
      </c>
      <c r="E138" s="19" t="s">
        <v>84</v>
      </c>
      <c r="F138" s="19" t="s">
        <v>394</v>
      </c>
      <c r="G138" s="19" t="s">
        <v>366</v>
      </c>
      <c r="H138" s="19" t="s">
        <v>324</v>
      </c>
      <c r="I138" s="21" t="s">
        <v>436</v>
      </c>
      <c r="J138" s="19" t="s">
        <v>379</v>
      </c>
      <c r="K138" s="21">
        <v>10</v>
      </c>
      <c r="L138" s="21">
        <v>10</v>
      </c>
      <c r="M138" s="87">
        <v>4</v>
      </c>
      <c r="N138" s="21" t="s">
        <v>529</v>
      </c>
      <c r="O138" s="67"/>
    </row>
    <row r="139" spans="1:15" ht="45" hidden="1">
      <c r="A139" s="66" t="s">
        <v>396</v>
      </c>
      <c r="B139" s="66" t="s">
        <v>123</v>
      </c>
      <c r="C139" s="19">
        <v>4</v>
      </c>
      <c r="D139" s="79" t="s">
        <v>397</v>
      </c>
      <c r="E139" s="79" t="s">
        <v>234</v>
      </c>
      <c r="F139" s="79" t="s">
        <v>398</v>
      </c>
      <c r="G139" s="79" t="s">
        <v>399</v>
      </c>
      <c r="H139" s="79" t="s">
        <v>367</v>
      </c>
      <c r="I139" s="21" t="s">
        <v>400</v>
      </c>
      <c r="J139" s="19" t="s">
        <v>87</v>
      </c>
      <c r="K139" s="21">
        <v>100</v>
      </c>
      <c r="L139" s="21">
        <v>100</v>
      </c>
      <c r="M139" s="21">
        <v>100</v>
      </c>
      <c r="N139" s="21"/>
      <c r="O139" s="67"/>
    </row>
    <row r="140" spans="1:15" ht="45" hidden="1">
      <c r="A140" s="66" t="s">
        <v>401</v>
      </c>
      <c r="B140" s="66" t="s">
        <v>123</v>
      </c>
      <c r="C140" s="19">
        <v>1</v>
      </c>
      <c r="D140" s="79" t="s">
        <v>402</v>
      </c>
      <c r="E140" s="79" t="s">
        <v>84</v>
      </c>
      <c r="F140" s="79" t="s">
        <v>403</v>
      </c>
      <c r="G140" s="80" t="s">
        <v>267</v>
      </c>
      <c r="H140" s="79" t="s">
        <v>404</v>
      </c>
      <c r="I140" s="21" t="s">
        <v>498</v>
      </c>
      <c r="J140" s="19" t="s">
        <v>302</v>
      </c>
      <c r="K140" s="21">
        <v>0</v>
      </c>
      <c r="L140" s="21">
        <v>0</v>
      </c>
      <c r="M140" s="21">
        <v>0</v>
      </c>
      <c r="N140" s="21" t="s">
        <v>530</v>
      </c>
      <c r="O140" s="67"/>
    </row>
    <row r="141" spans="1:15" ht="45" hidden="1">
      <c r="A141" s="66" t="s">
        <v>401</v>
      </c>
      <c r="B141" s="66" t="s">
        <v>123</v>
      </c>
      <c r="C141" s="19">
        <v>2</v>
      </c>
      <c r="D141" s="79" t="s">
        <v>406</v>
      </c>
      <c r="E141" s="79" t="s">
        <v>84</v>
      </c>
      <c r="F141" s="79" t="s">
        <v>407</v>
      </c>
      <c r="G141" s="80" t="s">
        <v>267</v>
      </c>
      <c r="H141" s="79" t="s">
        <v>404</v>
      </c>
      <c r="I141" s="21" t="s">
        <v>437</v>
      </c>
      <c r="J141" s="19" t="s">
        <v>302</v>
      </c>
      <c r="K141" s="21">
        <v>1</v>
      </c>
      <c r="L141" s="21">
        <v>4</v>
      </c>
      <c r="M141" s="21">
        <v>2</v>
      </c>
      <c r="N141" s="21" t="s">
        <v>531</v>
      </c>
      <c r="O141" s="67"/>
    </row>
    <row r="142" spans="1:15" ht="45" hidden="1">
      <c r="A142" s="66" t="s">
        <v>401</v>
      </c>
      <c r="B142" s="66" t="s">
        <v>123</v>
      </c>
      <c r="C142" s="19">
        <v>3</v>
      </c>
      <c r="D142" s="79" t="s">
        <v>409</v>
      </c>
      <c r="E142" s="79" t="s">
        <v>84</v>
      </c>
      <c r="F142" s="79" t="s">
        <v>532</v>
      </c>
      <c r="G142" s="80" t="s">
        <v>267</v>
      </c>
      <c r="H142" s="79" t="s">
        <v>404</v>
      </c>
      <c r="I142" s="21" t="s">
        <v>470</v>
      </c>
      <c r="J142" s="19" t="s">
        <v>302</v>
      </c>
      <c r="K142" s="21">
        <v>0</v>
      </c>
      <c r="L142" s="21">
        <v>2</v>
      </c>
      <c r="M142" s="21">
        <v>0</v>
      </c>
      <c r="N142" s="21" t="s">
        <v>530</v>
      </c>
      <c r="O142" s="67"/>
    </row>
    <row r="143" spans="1:15" ht="45" hidden="1">
      <c r="A143" s="66" t="s">
        <v>401</v>
      </c>
      <c r="B143" s="66" t="s">
        <v>123</v>
      </c>
      <c r="C143" s="19">
        <v>4</v>
      </c>
      <c r="D143" s="79" t="s">
        <v>412</v>
      </c>
      <c r="E143" s="79" t="s">
        <v>84</v>
      </c>
      <c r="F143" s="79" t="s">
        <v>413</v>
      </c>
      <c r="G143" s="80" t="s">
        <v>267</v>
      </c>
      <c r="H143" s="79" t="s">
        <v>404</v>
      </c>
      <c r="I143" s="21" t="s">
        <v>471</v>
      </c>
      <c r="J143" s="19" t="s">
        <v>302</v>
      </c>
      <c r="K143" s="21">
        <v>1</v>
      </c>
      <c r="L143" s="21">
        <v>1</v>
      </c>
      <c r="M143" s="21">
        <v>0</v>
      </c>
      <c r="N143" s="21" t="s">
        <v>533</v>
      </c>
      <c r="O143" s="67"/>
    </row>
    <row r="144" spans="1:15" ht="60" hidden="1">
      <c r="A144" s="66" t="s">
        <v>401</v>
      </c>
      <c r="B144" s="66" t="s">
        <v>123</v>
      </c>
      <c r="C144" s="19">
        <v>5</v>
      </c>
      <c r="D144" s="79" t="s">
        <v>415</v>
      </c>
      <c r="E144" s="79" t="s">
        <v>84</v>
      </c>
      <c r="F144" s="79" t="s">
        <v>416</v>
      </c>
      <c r="G144" s="80" t="s">
        <v>267</v>
      </c>
      <c r="H144" s="79" t="s">
        <v>404</v>
      </c>
      <c r="I144" s="21" t="s">
        <v>417</v>
      </c>
      <c r="J144" s="19" t="s">
        <v>302</v>
      </c>
      <c r="K144" s="21">
        <v>1</v>
      </c>
      <c r="L144" s="21">
        <v>2</v>
      </c>
      <c r="M144" s="21">
        <v>1</v>
      </c>
      <c r="N144" s="21" t="s">
        <v>534</v>
      </c>
      <c r="O144" s="67"/>
    </row>
    <row r="145" spans="1:15" ht="45" hidden="1">
      <c r="A145" s="66" t="s">
        <v>401</v>
      </c>
      <c r="B145" s="66" t="s">
        <v>123</v>
      </c>
      <c r="C145" s="19">
        <v>6</v>
      </c>
      <c r="D145" s="79" t="s">
        <v>418</v>
      </c>
      <c r="E145" s="79" t="s">
        <v>84</v>
      </c>
      <c r="F145" s="79" t="s">
        <v>419</v>
      </c>
      <c r="G145" s="80" t="s">
        <v>267</v>
      </c>
      <c r="H145" s="79" t="s">
        <v>404</v>
      </c>
      <c r="I145" s="21" t="s">
        <v>420</v>
      </c>
      <c r="J145" s="19" t="s">
        <v>302</v>
      </c>
      <c r="K145" s="21">
        <v>1</v>
      </c>
      <c r="L145" s="21">
        <v>1</v>
      </c>
      <c r="M145" s="21">
        <v>0</v>
      </c>
      <c r="N145" s="21" t="s">
        <v>533</v>
      </c>
      <c r="O145" s="67"/>
    </row>
    <row r="146" spans="1:15" ht="60" hidden="1">
      <c r="A146" s="66" t="s">
        <v>401</v>
      </c>
      <c r="B146" s="66" t="s">
        <v>123</v>
      </c>
      <c r="C146" s="19">
        <v>7</v>
      </c>
      <c r="D146" s="79" t="s">
        <v>422</v>
      </c>
      <c r="E146" s="79" t="s">
        <v>84</v>
      </c>
      <c r="F146" s="79" t="s">
        <v>473</v>
      </c>
      <c r="G146" s="80" t="s">
        <v>267</v>
      </c>
      <c r="H146" s="79" t="s">
        <v>424</v>
      </c>
      <c r="I146" s="21" t="s">
        <v>425</v>
      </c>
      <c r="J146" s="19" t="s">
        <v>87</v>
      </c>
      <c r="K146" s="21">
        <v>15</v>
      </c>
      <c r="L146" s="21">
        <v>15</v>
      </c>
      <c r="M146" s="21">
        <v>16</v>
      </c>
      <c r="N146" s="21"/>
      <c r="O146" s="67"/>
    </row>
    <row r="147" spans="1:15" ht="45" hidden="1">
      <c r="A147" s="66" t="s">
        <v>401</v>
      </c>
      <c r="B147" s="66" t="s">
        <v>123</v>
      </c>
      <c r="C147" s="19">
        <v>8</v>
      </c>
      <c r="D147" s="79" t="s">
        <v>426</v>
      </c>
      <c r="E147" s="79" t="s">
        <v>84</v>
      </c>
      <c r="F147" s="79" t="s">
        <v>427</v>
      </c>
      <c r="G147" s="79" t="s">
        <v>267</v>
      </c>
      <c r="H147" s="79" t="s">
        <v>429</v>
      </c>
      <c r="I147" s="21" t="s">
        <v>439</v>
      </c>
      <c r="J147" s="19" t="s">
        <v>87</v>
      </c>
      <c r="K147" s="21">
        <v>0.65</v>
      </c>
      <c r="L147" s="21">
        <v>0.65</v>
      </c>
      <c r="M147" s="21">
        <v>3</v>
      </c>
      <c r="N147" s="87" t="s">
        <v>535</v>
      </c>
      <c r="O147" s="67"/>
    </row>
    <row r="148" spans="1:15" ht="150">
      <c r="A148" s="66" t="s">
        <v>354</v>
      </c>
      <c r="B148" s="66" t="s">
        <v>128</v>
      </c>
      <c r="C148" s="11">
        <v>11</v>
      </c>
      <c r="D148" s="11" t="s">
        <v>38</v>
      </c>
      <c r="E148" s="11" t="s">
        <v>234</v>
      </c>
      <c r="F148" s="11" t="s">
        <v>440</v>
      </c>
      <c r="G148" s="11" t="s">
        <v>355</v>
      </c>
      <c r="H148" s="11" t="s">
        <v>267</v>
      </c>
      <c r="I148" s="88" t="s">
        <v>477</v>
      </c>
      <c r="J148" s="11" t="s">
        <v>87</v>
      </c>
      <c r="K148" s="12">
        <v>6.7900000000000002E-2</v>
      </c>
      <c r="L148" s="12">
        <v>6.7900000000000002E-2</v>
      </c>
      <c r="M148" s="12">
        <v>5.4183266932270914E-2</v>
      </c>
      <c r="N148" s="89" t="s">
        <v>536</v>
      </c>
      <c r="O148" s="67"/>
    </row>
    <row r="149" spans="1:15" ht="60">
      <c r="A149" s="66" t="s">
        <v>354</v>
      </c>
      <c r="B149" s="66" t="s">
        <v>128</v>
      </c>
      <c r="C149" s="11">
        <v>14</v>
      </c>
      <c r="D149" s="11" t="s">
        <v>43</v>
      </c>
      <c r="E149" s="11" t="s">
        <v>234</v>
      </c>
      <c r="F149" s="11" t="s">
        <v>442</v>
      </c>
      <c r="G149" s="11" t="s">
        <v>355</v>
      </c>
      <c r="H149" s="11" t="s">
        <v>267</v>
      </c>
      <c r="I149" s="88" t="s">
        <v>500</v>
      </c>
      <c r="J149" s="11" t="s">
        <v>87</v>
      </c>
      <c r="K149" s="90">
        <v>1</v>
      </c>
      <c r="L149" s="90">
        <v>1</v>
      </c>
      <c r="M149" s="90">
        <v>1</v>
      </c>
      <c r="N149" s="90"/>
      <c r="O149" s="67"/>
    </row>
    <row r="150" spans="1:15" ht="45">
      <c r="A150" s="66" t="s">
        <v>354</v>
      </c>
      <c r="B150" s="66" t="s">
        <v>128</v>
      </c>
      <c r="C150" s="11">
        <v>15</v>
      </c>
      <c r="D150" s="11" t="s">
        <v>41</v>
      </c>
      <c r="E150" s="11" t="s">
        <v>234</v>
      </c>
      <c r="F150" s="11" t="s">
        <v>445</v>
      </c>
      <c r="G150" s="11" t="s">
        <v>355</v>
      </c>
      <c r="H150" s="11" t="s">
        <v>267</v>
      </c>
      <c r="I150" s="88" t="s">
        <v>359</v>
      </c>
      <c r="J150" s="11" t="s">
        <v>360</v>
      </c>
      <c r="K150" s="90">
        <v>1</v>
      </c>
      <c r="L150" s="90">
        <v>1</v>
      </c>
      <c r="M150" s="90">
        <v>1</v>
      </c>
      <c r="N150" s="90"/>
      <c r="O150" s="67"/>
    </row>
    <row r="151" spans="1:15" ht="45">
      <c r="A151" s="66" t="s">
        <v>354</v>
      </c>
      <c r="B151" s="66" t="s">
        <v>128</v>
      </c>
      <c r="C151" s="11">
        <v>16</v>
      </c>
      <c r="D151" s="11" t="s">
        <v>45</v>
      </c>
      <c r="E151" s="11" t="s">
        <v>234</v>
      </c>
      <c r="F151" s="11" t="s">
        <v>448</v>
      </c>
      <c r="G151" s="11" t="s">
        <v>355</v>
      </c>
      <c r="H151" s="11" t="s">
        <v>267</v>
      </c>
      <c r="I151" s="88" t="s">
        <v>362</v>
      </c>
      <c r="J151" s="11" t="s">
        <v>360</v>
      </c>
      <c r="K151" s="90">
        <v>1</v>
      </c>
      <c r="L151" s="90">
        <v>1</v>
      </c>
      <c r="M151" s="90">
        <v>1</v>
      </c>
      <c r="N151" s="90"/>
      <c r="O151" s="67"/>
    </row>
    <row r="152" spans="1:15" ht="108.75" hidden="1">
      <c r="A152" s="66" t="s">
        <v>363</v>
      </c>
      <c r="B152" s="66" t="s">
        <v>128</v>
      </c>
      <c r="C152" s="11">
        <v>6</v>
      </c>
      <c r="D152" s="11" t="s">
        <v>451</v>
      </c>
      <c r="E152" s="11" t="s">
        <v>234</v>
      </c>
      <c r="F152" s="11" t="s">
        <v>365</v>
      </c>
      <c r="G152" s="11" t="s">
        <v>366</v>
      </c>
      <c r="H152" s="11" t="s">
        <v>367</v>
      </c>
      <c r="I152" s="91" t="s">
        <v>537</v>
      </c>
      <c r="J152" s="11" t="s">
        <v>87</v>
      </c>
      <c r="K152" s="92">
        <v>100</v>
      </c>
      <c r="L152" s="92">
        <v>100</v>
      </c>
      <c r="M152" s="93">
        <f>(9+28)/(9+28)</f>
        <v>1</v>
      </c>
      <c r="N152" s="94" t="s">
        <v>538</v>
      </c>
      <c r="O152" s="67"/>
    </row>
    <row r="153" spans="1:15" ht="83.25" hidden="1">
      <c r="A153" s="66" t="s">
        <v>363</v>
      </c>
      <c r="B153" s="66" t="s">
        <v>128</v>
      </c>
      <c r="C153" s="11">
        <v>7</v>
      </c>
      <c r="D153" s="11" t="s">
        <v>452</v>
      </c>
      <c r="E153" s="11" t="s">
        <v>84</v>
      </c>
      <c r="F153" s="11" t="s">
        <v>453</v>
      </c>
      <c r="G153" s="11" t="s">
        <v>366</v>
      </c>
      <c r="H153" s="11" t="s">
        <v>267</v>
      </c>
      <c r="I153" s="91" t="s">
        <v>539</v>
      </c>
      <c r="J153" s="11" t="s">
        <v>87</v>
      </c>
      <c r="K153" s="92">
        <v>50</v>
      </c>
      <c r="L153" s="92">
        <v>50</v>
      </c>
      <c r="M153" s="93">
        <f>(14+52)/(26+52)</f>
        <v>0.84615384615384615</v>
      </c>
      <c r="N153" s="94" t="s">
        <v>540</v>
      </c>
      <c r="O153" s="67"/>
    </row>
    <row r="154" spans="1:15" ht="31.5" hidden="1">
      <c r="A154" s="66" t="s">
        <v>363</v>
      </c>
      <c r="B154" s="66" t="s">
        <v>128</v>
      </c>
      <c r="C154" s="11">
        <v>8</v>
      </c>
      <c r="D154" s="11" t="s">
        <v>373</v>
      </c>
      <c r="E154" s="11" t="s">
        <v>84</v>
      </c>
      <c r="F154" s="11" t="s">
        <v>455</v>
      </c>
      <c r="G154" s="11" t="s">
        <v>366</v>
      </c>
      <c r="H154" s="11" t="s">
        <v>267</v>
      </c>
      <c r="I154" s="91" t="s">
        <v>375</v>
      </c>
      <c r="J154" s="11" t="s">
        <v>87</v>
      </c>
      <c r="K154" s="92">
        <v>15</v>
      </c>
      <c r="L154" s="92">
        <v>15</v>
      </c>
      <c r="M154" s="93">
        <f>7/26</f>
        <v>0.26923076923076922</v>
      </c>
      <c r="N154" s="94" t="s">
        <v>541</v>
      </c>
      <c r="O154" s="67"/>
    </row>
    <row r="155" spans="1:15" ht="30" hidden="1">
      <c r="A155" s="66" t="s">
        <v>363</v>
      </c>
      <c r="B155" s="66" t="s">
        <v>128</v>
      </c>
      <c r="C155" s="11">
        <v>10</v>
      </c>
      <c r="D155" s="11" t="s">
        <v>376</v>
      </c>
      <c r="E155" s="11" t="s">
        <v>84</v>
      </c>
      <c r="F155" s="11" t="s">
        <v>377</v>
      </c>
      <c r="G155" s="11" t="s">
        <v>366</v>
      </c>
      <c r="H155" s="11" t="s">
        <v>267</v>
      </c>
      <c r="I155" s="11" t="s">
        <v>378</v>
      </c>
      <c r="J155" s="11" t="s">
        <v>379</v>
      </c>
      <c r="K155" s="11">
        <v>300</v>
      </c>
      <c r="L155" s="11">
        <v>300</v>
      </c>
      <c r="M155" s="11">
        <f>18+16</f>
        <v>34</v>
      </c>
      <c r="N155" s="94" t="s">
        <v>542</v>
      </c>
      <c r="O155" s="67"/>
    </row>
    <row r="156" spans="1:15" ht="30" hidden="1">
      <c r="A156" s="66" t="s">
        <v>363</v>
      </c>
      <c r="B156" s="66" t="s">
        <v>128</v>
      </c>
      <c r="C156" s="11">
        <v>11</v>
      </c>
      <c r="D156" s="11" t="s">
        <v>459</v>
      </c>
      <c r="E156" s="11" t="s">
        <v>84</v>
      </c>
      <c r="F156" s="11" t="s">
        <v>381</v>
      </c>
      <c r="G156" s="11" t="s">
        <v>366</v>
      </c>
      <c r="H156" s="11" t="s">
        <v>267</v>
      </c>
      <c r="I156" s="11" t="s">
        <v>522</v>
      </c>
      <c r="J156" s="11" t="s">
        <v>379</v>
      </c>
      <c r="K156" s="11">
        <v>100</v>
      </c>
      <c r="L156" s="11">
        <v>100</v>
      </c>
      <c r="M156" s="11">
        <v>194</v>
      </c>
      <c r="N156" s="94" t="s">
        <v>543</v>
      </c>
      <c r="O156" s="67"/>
    </row>
    <row r="157" spans="1:15" ht="30" hidden="1">
      <c r="A157" s="66" t="s">
        <v>363</v>
      </c>
      <c r="B157" s="66" t="s">
        <v>128</v>
      </c>
      <c r="C157" s="11">
        <v>12</v>
      </c>
      <c r="D157" s="11" t="s">
        <v>383</v>
      </c>
      <c r="E157" s="11" t="s">
        <v>84</v>
      </c>
      <c r="F157" s="11" t="s">
        <v>384</v>
      </c>
      <c r="G157" s="11" t="s">
        <v>366</v>
      </c>
      <c r="H157" s="11" t="s">
        <v>267</v>
      </c>
      <c r="I157" s="11" t="s">
        <v>385</v>
      </c>
      <c r="J157" s="11" t="s">
        <v>386</v>
      </c>
      <c r="K157" s="11">
        <v>0</v>
      </c>
      <c r="L157" s="11">
        <v>0</v>
      </c>
      <c r="M157" s="11">
        <v>1</v>
      </c>
      <c r="N157" s="94" t="s">
        <v>544</v>
      </c>
      <c r="O157" s="67"/>
    </row>
    <row r="158" spans="1:15" ht="30" hidden="1">
      <c r="A158" s="66" t="s">
        <v>363</v>
      </c>
      <c r="B158" s="66" t="s">
        <v>128</v>
      </c>
      <c r="C158" s="11">
        <v>13</v>
      </c>
      <c r="D158" s="11" t="s">
        <v>387</v>
      </c>
      <c r="E158" s="11" t="s">
        <v>84</v>
      </c>
      <c r="F158" s="11" t="s">
        <v>388</v>
      </c>
      <c r="G158" s="11" t="s">
        <v>366</v>
      </c>
      <c r="H158" s="11" t="s">
        <v>324</v>
      </c>
      <c r="I158" s="11" t="s">
        <v>435</v>
      </c>
      <c r="J158" s="11" t="s">
        <v>379</v>
      </c>
      <c r="K158" s="11">
        <v>0</v>
      </c>
      <c r="L158" s="11">
        <v>0</v>
      </c>
      <c r="M158" s="11">
        <v>14</v>
      </c>
      <c r="N158" s="94" t="s">
        <v>545</v>
      </c>
      <c r="O158" s="67"/>
    </row>
    <row r="159" spans="1:15" ht="30" hidden="1">
      <c r="A159" s="66" t="s">
        <v>363</v>
      </c>
      <c r="B159" s="66" t="s">
        <v>128</v>
      </c>
      <c r="C159" s="11">
        <v>14</v>
      </c>
      <c r="D159" s="11" t="s">
        <v>390</v>
      </c>
      <c r="E159" s="11" t="s">
        <v>84</v>
      </c>
      <c r="F159" s="11" t="s">
        <v>391</v>
      </c>
      <c r="G159" s="11" t="s">
        <v>366</v>
      </c>
      <c r="H159" s="11" t="s">
        <v>324</v>
      </c>
      <c r="I159" s="11" t="s">
        <v>485</v>
      </c>
      <c r="J159" s="11" t="s">
        <v>379</v>
      </c>
      <c r="K159" s="11">
        <v>12</v>
      </c>
      <c r="L159" s="11">
        <v>12</v>
      </c>
      <c r="M159" s="11">
        <v>6</v>
      </c>
      <c r="N159" s="94" t="s">
        <v>545</v>
      </c>
      <c r="O159" s="67"/>
    </row>
    <row r="160" spans="1:15" ht="30" hidden="1">
      <c r="A160" s="66" t="s">
        <v>363</v>
      </c>
      <c r="B160" s="66" t="s">
        <v>128</v>
      </c>
      <c r="C160" s="11">
        <v>15</v>
      </c>
      <c r="D160" s="11" t="s">
        <v>393</v>
      </c>
      <c r="E160" s="11" t="s">
        <v>84</v>
      </c>
      <c r="F160" s="11" t="s">
        <v>394</v>
      </c>
      <c r="G160" s="11" t="s">
        <v>366</v>
      </c>
      <c r="H160" s="11" t="s">
        <v>324</v>
      </c>
      <c r="I160" s="11" t="s">
        <v>436</v>
      </c>
      <c r="J160" s="11" t="s">
        <v>379</v>
      </c>
      <c r="K160" s="11">
        <v>0</v>
      </c>
      <c r="L160" s="11">
        <v>0</v>
      </c>
      <c r="M160" s="11">
        <v>14</v>
      </c>
      <c r="N160" s="94" t="s">
        <v>545</v>
      </c>
      <c r="O160" s="67"/>
    </row>
    <row r="161" spans="1:15" ht="45" hidden="1">
      <c r="A161" s="66" t="s">
        <v>396</v>
      </c>
      <c r="B161" s="66" t="s">
        <v>128</v>
      </c>
      <c r="C161" s="11">
        <v>4</v>
      </c>
      <c r="D161" s="11" t="s">
        <v>397</v>
      </c>
      <c r="E161" s="11" t="s">
        <v>234</v>
      </c>
      <c r="F161" s="11" t="s">
        <v>398</v>
      </c>
      <c r="G161" s="11" t="s">
        <v>399</v>
      </c>
      <c r="H161" s="11" t="s">
        <v>367</v>
      </c>
      <c r="I161" s="11" t="s">
        <v>400</v>
      </c>
      <c r="J161" s="11" t="s">
        <v>87</v>
      </c>
      <c r="K161" s="11">
        <v>100</v>
      </c>
      <c r="L161" s="11">
        <v>100</v>
      </c>
      <c r="M161" s="11">
        <v>100</v>
      </c>
      <c r="N161" s="11"/>
      <c r="O161" s="67"/>
    </row>
    <row r="162" spans="1:15" ht="90" hidden="1">
      <c r="A162" s="66" t="s">
        <v>401</v>
      </c>
      <c r="B162" s="66" t="s">
        <v>128</v>
      </c>
      <c r="C162" s="11">
        <v>1</v>
      </c>
      <c r="D162" s="11" t="s">
        <v>402</v>
      </c>
      <c r="E162" s="11" t="s">
        <v>84</v>
      </c>
      <c r="F162" s="11" t="s">
        <v>403</v>
      </c>
      <c r="G162" s="95" t="s">
        <v>267</v>
      </c>
      <c r="H162" s="11" t="s">
        <v>404</v>
      </c>
      <c r="I162" s="11" t="s">
        <v>498</v>
      </c>
      <c r="J162" s="11" t="s">
        <v>302</v>
      </c>
      <c r="K162" s="11">
        <v>10</v>
      </c>
      <c r="L162" s="11">
        <v>10</v>
      </c>
      <c r="M162" s="11">
        <v>10</v>
      </c>
      <c r="N162" s="94" t="s">
        <v>546</v>
      </c>
      <c r="O162" s="67"/>
    </row>
    <row r="163" spans="1:15" ht="90" hidden="1">
      <c r="A163" s="66" t="s">
        <v>401</v>
      </c>
      <c r="B163" s="66" t="s">
        <v>128</v>
      </c>
      <c r="C163" s="11">
        <v>2</v>
      </c>
      <c r="D163" s="11" t="s">
        <v>406</v>
      </c>
      <c r="E163" s="11" t="s">
        <v>84</v>
      </c>
      <c r="F163" s="11" t="s">
        <v>407</v>
      </c>
      <c r="G163" s="95" t="s">
        <v>267</v>
      </c>
      <c r="H163" s="11" t="s">
        <v>404</v>
      </c>
      <c r="I163" s="11" t="s">
        <v>437</v>
      </c>
      <c r="J163" s="11" t="s">
        <v>302</v>
      </c>
      <c r="K163" s="11">
        <v>13</v>
      </c>
      <c r="L163" s="11">
        <v>13</v>
      </c>
      <c r="M163" s="11">
        <f>2+3+2+13</f>
        <v>20</v>
      </c>
      <c r="N163" s="94" t="s">
        <v>547</v>
      </c>
      <c r="O163" s="67"/>
    </row>
    <row r="164" spans="1:15" ht="105" hidden="1">
      <c r="A164" s="66" t="s">
        <v>401</v>
      </c>
      <c r="B164" s="66" t="s">
        <v>128</v>
      </c>
      <c r="C164" s="11">
        <v>3</v>
      </c>
      <c r="D164" s="11" t="s">
        <v>409</v>
      </c>
      <c r="E164" s="11" t="s">
        <v>84</v>
      </c>
      <c r="F164" s="11" t="s">
        <v>410</v>
      </c>
      <c r="G164" s="95" t="s">
        <v>267</v>
      </c>
      <c r="H164" s="11" t="s">
        <v>404</v>
      </c>
      <c r="I164" s="11" t="s">
        <v>470</v>
      </c>
      <c r="J164" s="11" t="s">
        <v>302</v>
      </c>
      <c r="K164" s="11">
        <v>2</v>
      </c>
      <c r="L164" s="11">
        <v>2</v>
      </c>
      <c r="M164" s="11">
        <v>0</v>
      </c>
      <c r="N164" s="94" t="s">
        <v>548</v>
      </c>
      <c r="O164" s="67"/>
    </row>
    <row r="165" spans="1:15" ht="105" hidden="1">
      <c r="A165" s="66" t="s">
        <v>401</v>
      </c>
      <c r="B165" s="66" t="s">
        <v>128</v>
      </c>
      <c r="C165" s="11">
        <v>4</v>
      </c>
      <c r="D165" s="11" t="s">
        <v>412</v>
      </c>
      <c r="E165" s="11" t="s">
        <v>84</v>
      </c>
      <c r="F165" s="11" t="s">
        <v>413</v>
      </c>
      <c r="G165" s="95" t="s">
        <v>267</v>
      </c>
      <c r="H165" s="11" t="s">
        <v>404</v>
      </c>
      <c r="I165" s="11" t="s">
        <v>471</v>
      </c>
      <c r="J165" s="11" t="s">
        <v>302</v>
      </c>
      <c r="K165" s="11">
        <v>39</v>
      </c>
      <c r="L165" s="11">
        <v>45</v>
      </c>
      <c r="M165" s="11">
        <v>0</v>
      </c>
      <c r="N165" s="94" t="s">
        <v>549</v>
      </c>
      <c r="O165" s="67"/>
    </row>
    <row r="166" spans="1:15" ht="45" hidden="1">
      <c r="A166" s="66" t="s">
        <v>401</v>
      </c>
      <c r="B166" s="66" t="s">
        <v>128</v>
      </c>
      <c r="C166" s="11">
        <v>5</v>
      </c>
      <c r="D166" s="11" t="s">
        <v>415</v>
      </c>
      <c r="E166" s="11" t="s">
        <v>84</v>
      </c>
      <c r="F166" s="11" t="s">
        <v>416</v>
      </c>
      <c r="G166" s="95" t="s">
        <v>267</v>
      </c>
      <c r="H166" s="11" t="s">
        <v>404</v>
      </c>
      <c r="I166" s="11" t="s">
        <v>417</v>
      </c>
      <c r="J166" s="11" t="s">
        <v>302</v>
      </c>
      <c r="K166" s="11">
        <v>6</v>
      </c>
      <c r="L166" s="11">
        <v>6</v>
      </c>
      <c r="M166" s="11">
        <f>3+5</f>
        <v>8</v>
      </c>
      <c r="N166" s="94" t="s">
        <v>550</v>
      </c>
      <c r="O166" s="67"/>
    </row>
    <row r="167" spans="1:15" ht="90" hidden="1">
      <c r="A167" s="66" t="s">
        <v>401</v>
      </c>
      <c r="B167" s="66" t="s">
        <v>128</v>
      </c>
      <c r="C167" s="11">
        <v>6</v>
      </c>
      <c r="D167" s="11" t="s">
        <v>418</v>
      </c>
      <c r="E167" s="11" t="s">
        <v>84</v>
      </c>
      <c r="F167" s="11" t="s">
        <v>419</v>
      </c>
      <c r="G167" s="95" t="s">
        <v>267</v>
      </c>
      <c r="H167" s="11" t="s">
        <v>404</v>
      </c>
      <c r="I167" s="11" t="s">
        <v>420</v>
      </c>
      <c r="J167" s="11" t="s">
        <v>302</v>
      </c>
      <c r="K167" s="11">
        <v>39</v>
      </c>
      <c r="L167" s="11">
        <v>39</v>
      </c>
      <c r="M167" s="11">
        <v>0</v>
      </c>
      <c r="N167" s="94" t="s">
        <v>551</v>
      </c>
      <c r="O167" s="67"/>
    </row>
    <row r="168" spans="1:15" ht="60" hidden="1">
      <c r="A168" s="66" t="s">
        <v>401</v>
      </c>
      <c r="B168" s="66" t="s">
        <v>128</v>
      </c>
      <c r="C168" s="11">
        <v>7</v>
      </c>
      <c r="D168" s="11" t="s">
        <v>422</v>
      </c>
      <c r="E168" s="11" t="s">
        <v>84</v>
      </c>
      <c r="F168" s="11" t="s">
        <v>473</v>
      </c>
      <c r="G168" s="95" t="s">
        <v>267</v>
      </c>
      <c r="H168" s="11" t="s">
        <v>424</v>
      </c>
      <c r="I168" s="11" t="s">
        <v>425</v>
      </c>
      <c r="J168" s="11" t="s">
        <v>87</v>
      </c>
      <c r="K168" s="11">
        <v>15</v>
      </c>
      <c r="L168" s="11">
        <v>15</v>
      </c>
      <c r="M168" s="93">
        <f>7/26</f>
        <v>0.26923076923076922</v>
      </c>
      <c r="N168" s="94" t="s">
        <v>541</v>
      </c>
      <c r="O168" s="67"/>
    </row>
    <row r="169" spans="1:15" ht="45" hidden="1">
      <c r="A169" s="66" t="s">
        <v>401</v>
      </c>
      <c r="B169" s="66" t="s">
        <v>128</v>
      </c>
      <c r="C169" s="11">
        <v>8</v>
      </c>
      <c r="D169" s="11" t="s">
        <v>426</v>
      </c>
      <c r="E169" s="11" t="s">
        <v>84</v>
      </c>
      <c r="F169" s="11" t="s">
        <v>427</v>
      </c>
      <c r="G169" s="11" t="s">
        <v>267</v>
      </c>
      <c r="H169" s="11" t="s">
        <v>429</v>
      </c>
      <c r="I169" s="11" t="s">
        <v>439</v>
      </c>
      <c r="J169" s="11" t="s">
        <v>87</v>
      </c>
      <c r="K169" s="96">
        <v>127</v>
      </c>
      <c r="L169" s="96">
        <v>107</v>
      </c>
      <c r="M169" s="97">
        <f>8/7</f>
        <v>1.1428571428571428</v>
      </c>
      <c r="N169" s="98" t="s">
        <v>552</v>
      </c>
      <c r="O169" s="67"/>
    </row>
    <row r="170" spans="1:15" ht="45">
      <c r="A170" s="66" t="s">
        <v>354</v>
      </c>
      <c r="B170" s="66" t="s">
        <v>131</v>
      </c>
      <c r="C170" s="19">
        <v>11</v>
      </c>
      <c r="D170" s="19" t="s">
        <v>38</v>
      </c>
      <c r="E170" s="19" t="s">
        <v>234</v>
      </c>
      <c r="F170" s="19" t="s">
        <v>440</v>
      </c>
      <c r="G170" s="19" t="s">
        <v>355</v>
      </c>
      <c r="H170" s="19" t="s">
        <v>267</v>
      </c>
      <c r="I170" s="21" t="s">
        <v>477</v>
      </c>
      <c r="J170" s="19" t="s">
        <v>87</v>
      </c>
      <c r="K170" s="21">
        <v>8.1999999999999993</v>
      </c>
      <c r="L170" s="21">
        <v>9</v>
      </c>
      <c r="M170" s="21">
        <v>6.9</v>
      </c>
      <c r="N170" s="21" t="s">
        <v>553</v>
      </c>
      <c r="O170" s="67"/>
    </row>
    <row r="171" spans="1:15" ht="60">
      <c r="A171" s="66" t="s">
        <v>354</v>
      </c>
      <c r="B171" s="66" t="s">
        <v>131</v>
      </c>
      <c r="C171" s="19">
        <v>14</v>
      </c>
      <c r="D171" s="19" t="s">
        <v>43</v>
      </c>
      <c r="E171" s="19" t="s">
        <v>234</v>
      </c>
      <c r="F171" s="19" t="s">
        <v>442</v>
      </c>
      <c r="G171" s="19" t="s">
        <v>355</v>
      </c>
      <c r="H171" s="19" t="s">
        <v>267</v>
      </c>
      <c r="I171" s="21" t="s">
        <v>500</v>
      </c>
      <c r="J171" s="19" t="s">
        <v>87</v>
      </c>
      <c r="K171" s="21">
        <v>100</v>
      </c>
      <c r="L171" s="21">
        <v>100</v>
      </c>
      <c r="M171" s="21">
        <v>100</v>
      </c>
      <c r="N171" s="21"/>
      <c r="O171" s="67"/>
    </row>
    <row r="172" spans="1:15" ht="45">
      <c r="A172" s="66" t="s">
        <v>354</v>
      </c>
      <c r="B172" s="66" t="s">
        <v>131</v>
      </c>
      <c r="C172" s="19">
        <v>15</v>
      </c>
      <c r="D172" s="19" t="s">
        <v>41</v>
      </c>
      <c r="E172" s="19" t="s">
        <v>234</v>
      </c>
      <c r="F172" s="19" t="s">
        <v>445</v>
      </c>
      <c r="G172" s="19" t="s">
        <v>355</v>
      </c>
      <c r="H172" s="19" t="s">
        <v>267</v>
      </c>
      <c r="I172" s="21" t="s">
        <v>359</v>
      </c>
      <c r="J172" s="19" t="s">
        <v>360</v>
      </c>
      <c r="K172" s="21">
        <v>100</v>
      </c>
      <c r="L172" s="21">
        <v>100</v>
      </c>
      <c r="M172" s="21">
        <v>100</v>
      </c>
      <c r="N172" s="21"/>
      <c r="O172" s="67"/>
    </row>
    <row r="173" spans="1:15" ht="45">
      <c r="A173" s="66" t="s">
        <v>354</v>
      </c>
      <c r="B173" s="66" t="s">
        <v>131</v>
      </c>
      <c r="C173" s="19">
        <v>16</v>
      </c>
      <c r="D173" s="19" t="s">
        <v>45</v>
      </c>
      <c r="E173" s="19" t="s">
        <v>234</v>
      </c>
      <c r="F173" s="19" t="s">
        <v>448</v>
      </c>
      <c r="G173" s="19" t="s">
        <v>355</v>
      </c>
      <c r="H173" s="19" t="s">
        <v>267</v>
      </c>
      <c r="I173" s="21" t="s">
        <v>362</v>
      </c>
      <c r="J173" s="19" t="s">
        <v>360</v>
      </c>
      <c r="K173" s="21">
        <v>100</v>
      </c>
      <c r="L173" s="21">
        <v>100</v>
      </c>
      <c r="M173" s="21">
        <v>100</v>
      </c>
      <c r="N173" s="21"/>
      <c r="O173" s="67"/>
    </row>
    <row r="174" spans="1:15" ht="108.75" hidden="1">
      <c r="A174" s="66" t="s">
        <v>363</v>
      </c>
      <c r="B174" s="66" t="s">
        <v>131</v>
      </c>
      <c r="C174" s="19">
        <v>6</v>
      </c>
      <c r="D174" s="19" t="s">
        <v>451</v>
      </c>
      <c r="E174" s="19" t="s">
        <v>234</v>
      </c>
      <c r="F174" s="19" t="s">
        <v>365</v>
      </c>
      <c r="G174" s="19" t="s">
        <v>366</v>
      </c>
      <c r="H174" s="19" t="s">
        <v>367</v>
      </c>
      <c r="I174" s="78" t="s">
        <v>537</v>
      </c>
      <c r="J174" s="19" t="s">
        <v>87</v>
      </c>
      <c r="K174" s="69">
        <v>100</v>
      </c>
      <c r="L174" s="69">
        <v>100</v>
      </c>
      <c r="M174" s="69">
        <v>100</v>
      </c>
      <c r="N174" s="69"/>
      <c r="O174" s="67"/>
    </row>
    <row r="175" spans="1:15" ht="83.25" hidden="1">
      <c r="A175" s="66" t="s">
        <v>363</v>
      </c>
      <c r="B175" s="66" t="s">
        <v>131</v>
      </c>
      <c r="C175" s="19">
        <v>7</v>
      </c>
      <c r="D175" s="19" t="s">
        <v>452</v>
      </c>
      <c r="E175" s="19" t="s">
        <v>84</v>
      </c>
      <c r="F175" s="19" t="s">
        <v>453</v>
      </c>
      <c r="G175" s="19" t="s">
        <v>366</v>
      </c>
      <c r="H175" s="19" t="s">
        <v>267</v>
      </c>
      <c r="I175" s="78" t="s">
        <v>372</v>
      </c>
      <c r="J175" s="19" t="s">
        <v>87</v>
      </c>
      <c r="K175" s="69">
        <v>86</v>
      </c>
      <c r="L175" s="69">
        <v>90</v>
      </c>
      <c r="M175" s="69">
        <v>84</v>
      </c>
      <c r="N175" s="69" t="s">
        <v>554</v>
      </c>
      <c r="O175" s="67"/>
    </row>
    <row r="176" spans="1:15" ht="31.5" hidden="1">
      <c r="A176" s="66" t="s">
        <v>363</v>
      </c>
      <c r="B176" s="66" t="s">
        <v>131</v>
      </c>
      <c r="C176" s="19">
        <v>8</v>
      </c>
      <c r="D176" s="19" t="s">
        <v>373</v>
      </c>
      <c r="E176" s="19" t="s">
        <v>84</v>
      </c>
      <c r="F176" s="19" t="s">
        <v>455</v>
      </c>
      <c r="G176" s="19" t="s">
        <v>366</v>
      </c>
      <c r="H176" s="19" t="s">
        <v>267</v>
      </c>
      <c r="I176" s="78" t="s">
        <v>375</v>
      </c>
      <c r="J176" s="19" t="s">
        <v>302</v>
      </c>
      <c r="K176" s="69">
        <v>2.5</v>
      </c>
      <c r="L176" s="69">
        <v>3</v>
      </c>
      <c r="M176" s="69">
        <v>4</v>
      </c>
      <c r="N176" s="69"/>
      <c r="O176" s="67"/>
    </row>
    <row r="177" spans="1:15" ht="45" hidden="1">
      <c r="A177" s="66" t="s">
        <v>363</v>
      </c>
      <c r="B177" s="66" t="s">
        <v>131</v>
      </c>
      <c r="C177" s="19">
        <v>10</v>
      </c>
      <c r="D177" s="19" t="s">
        <v>376</v>
      </c>
      <c r="E177" s="19" t="s">
        <v>84</v>
      </c>
      <c r="F177" s="19" t="s">
        <v>377</v>
      </c>
      <c r="G177" s="19" t="s">
        <v>366</v>
      </c>
      <c r="H177" s="19" t="s">
        <v>267</v>
      </c>
      <c r="I177" s="21" t="s">
        <v>378</v>
      </c>
      <c r="J177" s="19" t="s">
        <v>379</v>
      </c>
      <c r="K177" s="21">
        <v>65</v>
      </c>
      <c r="L177" s="21">
        <v>79</v>
      </c>
      <c r="M177" s="21">
        <v>65</v>
      </c>
      <c r="N177" s="21" t="s">
        <v>555</v>
      </c>
      <c r="O177" s="67"/>
    </row>
    <row r="178" spans="1:15" hidden="1">
      <c r="A178" s="66" t="s">
        <v>363</v>
      </c>
      <c r="B178" s="66" t="s">
        <v>131</v>
      </c>
      <c r="C178" s="19">
        <v>11</v>
      </c>
      <c r="D178" s="19" t="s">
        <v>459</v>
      </c>
      <c r="E178" s="19" t="s">
        <v>84</v>
      </c>
      <c r="F178" s="19" t="s">
        <v>381</v>
      </c>
      <c r="G178" s="19" t="s">
        <v>366</v>
      </c>
      <c r="H178" s="19" t="s">
        <v>267</v>
      </c>
      <c r="I178" s="21" t="s">
        <v>522</v>
      </c>
      <c r="J178" s="19" t="s">
        <v>379</v>
      </c>
      <c r="K178" s="21">
        <v>23</v>
      </c>
      <c r="L178" s="21">
        <v>25</v>
      </c>
      <c r="M178" s="21">
        <v>23</v>
      </c>
      <c r="N178" s="21"/>
      <c r="O178" s="67"/>
    </row>
    <row r="179" spans="1:15" ht="30" hidden="1">
      <c r="A179" s="66" t="s">
        <v>363</v>
      </c>
      <c r="B179" s="66" t="s">
        <v>131</v>
      </c>
      <c r="C179" s="19">
        <v>12</v>
      </c>
      <c r="D179" s="19" t="s">
        <v>383</v>
      </c>
      <c r="E179" s="19" t="s">
        <v>84</v>
      </c>
      <c r="F179" s="19" t="s">
        <v>384</v>
      </c>
      <c r="G179" s="19" t="s">
        <v>366</v>
      </c>
      <c r="H179" s="19" t="s">
        <v>267</v>
      </c>
      <c r="I179" s="21" t="s">
        <v>385</v>
      </c>
      <c r="J179" s="19" t="s">
        <v>386</v>
      </c>
      <c r="K179" s="21">
        <v>2</v>
      </c>
      <c r="L179" s="21">
        <v>2</v>
      </c>
      <c r="M179" s="21">
        <v>2</v>
      </c>
      <c r="N179" s="21"/>
      <c r="O179" s="67"/>
    </row>
    <row r="180" spans="1:15" ht="45" hidden="1">
      <c r="A180" s="66" t="s">
        <v>363</v>
      </c>
      <c r="B180" s="66" t="s">
        <v>131</v>
      </c>
      <c r="C180" s="19">
        <v>13</v>
      </c>
      <c r="D180" s="19" t="s">
        <v>387</v>
      </c>
      <c r="E180" s="19" t="s">
        <v>84</v>
      </c>
      <c r="F180" s="19" t="s">
        <v>388</v>
      </c>
      <c r="G180" s="19" t="s">
        <v>366</v>
      </c>
      <c r="H180" s="19" t="s">
        <v>324</v>
      </c>
      <c r="I180" s="21" t="s">
        <v>435</v>
      </c>
      <c r="J180" s="19" t="s">
        <v>379</v>
      </c>
      <c r="K180" s="21">
        <v>22</v>
      </c>
      <c r="L180" s="21">
        <v>25</v>
      </c>
      <c r="M180" s="21">
        <v>4</v>
      </c>
      <c r="N180" s="21" t="s">
        <v>556</v>
      </c>
      <c r="O180" s="67"/>
    </row>
    <row r="181" spans="1:15" ht="45" hidden="1">
      <c r="A181" s="66" t="s">
        <v>363</v>
      </c>
      <c r="B181" s="66" t="s">
        <v>131</v>
      </c>
      <c r="C181" s="19">
        <v>14</v>
      </c>
      <c r="D181" s="19" t="s">
        <v>390</v>
      </c>
      <c r="E181" s="19" t="s">
        <v>84</v>
      </c>
      <c r="F181" s="19" t="s">
        <v>391</v>
      </c>
      <c r="G181" s="19" t="s">
        <v>366</v>
      </c>
      <c r="H181" s="19" t="s">
        <v>324</v>
      </c>
      <c r="I181" s="21" t="s">
        <v>392</v>
      </c>
      <c r="J181" s="19" t="s">
        <v>379</v>
      </c>
      <c r="K181" s="21">
        <v>57</v>
      </c>
      <c r="L181" s="21">
        <v>65</v>
      </c>
      <c r="M181" s="21">
        <v>21</v>
      </c>
      <c r="N181" s="21" t="s">
        <v>556</v>
      </c>
      <c r="O181" s="67"/>
    </row>
    <row r="182" spans="1:15" ht="45" hidden="1">
      <c r="A182" s="66" t="s">
        <v>363</v>
      </c>
      <c r="B182" s="66" t="s">
        <v>131</v>
      </c>
      <c r="C182" s="19">
        <v>15</v>
      </c>
      <c r="D182" s="19" t="s">
        <v>393</v>
      </c>
      <c r="E182" s="19" t="s">
        <v>84</v>
      </c>
      <c r="F182" s="19" t="s">
        <v>394</v>
      </c>
      <c r="G182" s="19" t="s">
        <v>366</v>
      </c>
      <c r="H182" s="19" t="s">
        <v>324</v>
      </c>
      <c r="I182" s="21" t="s">
        <v>436</v>
      </c>
      <c r="J182" s="19" t="s">
        <v>379</v>
      </c>
      <c r="K182" s="21">
        <v>16</v>
      </c>
      <c r="L182" s="21">
        <v>19</v>
      </c>
      <c r="M182" s="21">
        <v>17</v>
      </c>
      <c r="N182" s="21" t="s">
        <v>557</v>
      </c>
      <c r="O182" s="67"/>
    </row>
    <row r="183" spans="1:15" ht="45" hidden="1">
      <c r="A183" s="66" t="s">
        <v>396</v>
      </c>
      <c r="B183" s="66" t="s">
        <v>131</v>
      </c>
      <c r="C183" s="19">
        <v>4</v>
      </c>
      <c r="D183" s="79" t="s">
        <v>397</v>
      </c>
      <c r="E183" s="79" t="s">
        <v>234</v>
      </c>
      <c r="F183" s="79" t="s">
        <v>398</v>
      </c>
      <c r="G183" s="79" t="s">
        <v>399</v>
      </c>
      <c r="H183" s="79" t="s">
        <v>367</v>
      </c>
      <c r="I183" s="21" t="s">
        <v>400</v>
      </c>
      <c r="J183" s="19" t="s">
        <v>87</v>
      </c>
      <c r="K183" s="21">
        <v>100</v>
      </c>
      <c r="L183" s="21">
        <v>100</v>
      </c>
      <c r="M183" s="21">
        <v>100</v>
      </c>
      <c r="N183" s="21"/>
      <c r="O183" s="67"/>
    </row>
    <row r="184" spans="1:15" ht="30" hidden="1">
      <c r="A184" s="66" t="s">
        <v>401</v>
      </c>
      <c r="B184" s="66" t="s">
        <v>131</v>
      </c>
      <c r="C184" s="19">
        <v>1</v>
      </c>
      <c r="D184" s="79" t="s">
        <v>402</v>
      </c>
      <c r="E184" s="79" t="s">
        <v>84</v>
      </c>
      <c r="F184" s="79" t="s">
        <v>403</v>
      </c>
      <c r="G184" s="80" t="s">
        <v>267</v>
      </c>
      <c r="H184" s="79" t="s">
        <v>404</v>
      </c>
      <c r="I184" s="21" t="s">
        <v>498</v>
      </c>
      <c r="J184" s="19" t="s">
        <v>302</v>
      </c>
      <c r="K184" s="21">
        <v>0</v>
      </c>
      <c r="L184" s="21">
        <v>0</v>
      </c>
      <c r="M184" s="21">
        <v>0</v>
      </c>
      <c r="N184" s="21"/>
      <c r="O184" s="67"/>
    </row>
    <row r="185" spans="1:15" ht="75" hidden="1">
      <c r="A185" s="66" t="s">
        <v>401</v>
      </c>
      <c r="B185" s="66" t="s">
        <v>131</v>
      </c>
      <c r="C185" s="19">
        <v>2</v>
      </c>
      <c r="D185" s="79" t="s">
        <v>406</v>
      </c>
      <c r="E185" s="79" t="s">
        <v>84</v>
      </c>
      <c r="F185" s="79" t="s">
        <v>407</v>
      </c>
      <c r="G185" s="80" t="s">
        <v>267</v>
      </c>
      <c r="H185" s="79" t="s">
        <v>404</v>
      </c>
      <c r="I185" s="21" t="s">
        <v>437</v>
      </c>
      <c r="J185" s="19" t="s">
        <v>302</v>
      </c>
      <c r="K185" s="21">
        <v>2</v>
      </c>
      <c r="L185" s="21">
        <v>2</v>
      </c>
      <c r="M185" s="21">
        <v>1</v>
      </c>
      <c r="N185" s="21" t="s">
        <v>558</v>
      </c>
      <c r="O185" s="67"/>
    </row>
    <row r="186" spans="1:15" ht="30" hidden="1">
      <c r="A186" s="66" t="s">
        <v>401</v>
      </c>
      <c r="B186" s="66" t="s">
        <v>131</v>
      </c>
      <c r="C186" s="19">
        <v>3</v>
      </c>
      <c r="D186" s="79" t="s">
        <v>409</v>
      </c>
      <c r="E186" s="79" t="s">
        <v>84</v>
      </c>
      <c r="F186" s="79" t="s">
        <v>410</v>
      </c>
      <c r="G186" s="80" t="s">
        <v>267</v>
      </c>
      <c r="H186" s="79" t="s">
        <v>404</v>
      </c>
      <c r="I186" s="21" t="s">
        <v>470</v>
      </c>
      <c r="J186" s="19" t="s">
        <v>302</v>
      </c>
      <c r="K186" s="21">
        <v>0</v>
      </c>
      <c r="L186" s="21">
        <v>0</v>
      </c>
      <c r="M186" s="21">
        <v>0</v>
      </c>
      <c r="N186" s="21"/>
      <c r="O186" s="67"/>
    </row>
    <row r="187" spans="1:15" ht="45" hidden="1">
      <c r="A187" s="66" t="s">
        <v>401</v>
      </c>
      <c r="B187" s="66" t="s">
        <v>131</v>
      </c>
      <c r="C187" s="19">
        <v>4</v>
      </c>
      <c r="D187" s="79" t="s">
        <v>412</v>
      </c>
      <c r="E187" s="79" t="s">
        <v>84</v>
      </c>
      <c r="F187" s="79" t="s">
        <v>413</v>
      </c>
      <c r="G187" s="80" t="s">
        <v>267</v>
      </c>
      <c r="H187" s="79" t="s">
        <v>404</v>
      </c>
      <c r="I187" s="21" t="s">
        <v>471</v>
      </c>
      <c r="J187" s="19" t="s">
        <v>302</v>
      </c>
      <c r="K187" s="21">
        <v>0</v>
      </c>
      <c r="L187" s="21">
        <v>2</v>
      </c>
      <c r="M187" s="21">
        <v>0</v>
      </c>
      <c r="N187" s="21" t="s">
        <v>559</v>
      </c>
      <c r="O187" s="67"/>
    </row>
    <row r="188" spans="1:15" ht="45" hidden="1">
      <c r="A188" s="66" t="s">
        <v>401</v>
      </c>
      <c r="B188" s="66" t="s">
        <v>131</v>
      </c>
      <c r="C188" s="19">
        <v>5</v>
      </c>
      <c r="D188" s="79" t="s">
        <v>415</v>
      </c>
      <c r="E188" s="79" t="s">
        <v>84</v>
      </c>
      <c r="F188" s="79" t="s">
        <v>416</v>
      </c>
      <c r="G188" s="80" t="s">
        <v>267</v>
      </c>
      <c r="H188" s="79" t="s">
        <v>404</v>
      </c>
      <c r="I188" s="21" t="s">
        <v>417</v>
      </c>
      <c r="J188" s="19" t="s">
        <v>302</v>
      </c>
      <c r="K188" s="21">
        <v>6</v>
      </c>
      <c r="L188" s="21">
        <v>7</v>
      </c>
      <c r="M188" s="21">
        <v>5</v>
      </c>
      <c r="N188" s="21" t="s">
        <v>560</v>
      </c>
      <c r="O188" s="67"/>
    </row>
    <row r="189" spans="1:15" ht="45" hidden="1">
      <c r="A189" s="66" t="s">
        <v>401</v>
      </c>
      <c r="B189" s="66" t="s">
        <v>131</v>
      </c>
      <c r="C189" s="19">
        <v>6</v>
      </c>
      <c r="D189" s="79" t="s">
        <v>418</v>
      </c>
      <c r="E189" s="79" t="s">
        <v>84</v>
      </c>
      <c r="F189" s="79" t="s">
        <v>419</v>
      </c>
      <c r="G189" s="80" t="s">
        <v>267</v>
      </c>
      <c r="H189" s="79" t="s">
        <v>404</v>
      </c>
      <c r="I189" s="21" t="s">
        <v>420</v>
      </c>
      <c r="J189" s="19" t="s">
        <v>302</v>
      </c>
      <c r="K189" s="21">
        <v>0</v>
      </c>
      <c r="L189" s="21">
        <v>1</v>
      </c>
      <c r="M189" s="21">
        <v>1</v>
      </c>
      <c r="N189" s="21"/>
      <c r="O189" s="67"/>
    </row>
    <row r="190" spans="1:15" ht="60" hidden="1">
      <c r="A190" s="66" t="s">
        <v>401</v>
      </c>
      <c r="B190" s="66" t="s">
        <v>131</v>
      </c>
      <c r="C190" s="19">
        <v>7</v>
      </c>
      <c r="D190" s="79" t="s">
        <v>422</v>
      </c>
      <c r="E190" s="79" t="s">
        <v>84</v>
      </c>
      <c r="F190" s="79" t="s">
        <v>473</v>
      </c>
      <c r="G190" s="80" t="s">
        <v>267</v>
      </c>
      <c r="H190" s="79" t="s">
        <v>424</v>
      </c>
      <c r="I190" s="21" t="s">
        <v>425</v>
      </c>
      <c r="J190" s="19" t="s">
        <v>87</v>
      </c>
      <c r="K190" s="21">
        <v>3</v>
      </c>
      <c r="L190" s="21">
        <v>5</v>
      </c>
      <c r="M190" s="21">
        <v>3</v>
      </c>
      <c r="N190" s="21" t="s">
        <v>561</v>
      </c>
      <c r="O190" s="67"/>
    </row>
    <row r="191" spans="1:15" ht="45" hidden="1">
      <c r="A191" s="66" t="s">
        <v>401</v>
      </c>
      <c r="B191" s="66" t="s">
        <v>131</v>
      </c>
      <c r="C191" s="19">
        <v>8</v>
      </c>
      <c r="D191" s="79" t="s">
        <v>426</v>
      </c>
      <c r="E191" s="79" t="s">
        <v>84</v>
      </c>
      <c r="F191" s="79" t="s">
        <v>427</v>
      </c>
      <c r="G191" s="79" t="s">
        <v>267</v>
      </c>
      <c r="H191" s="79" t="s">
        <v>429</v>
      </c>
      <c r="I191" s="21" t="s">
        <v>439</v>
      </c>
      <c r="J191" s="19" t="s">
        <v>87</v>
      </c>
      <c r="K191" s="21">
        <v>50</v>
      </c>
      <c r="L191" s="21">
        <v>50</v>
      </c>
      <c r="M191" s="21">
        <v>200</v>
      </c>
      <c r="N191" s="21"/>
      <c r="O191" s="67"/>
    </row>
    <row r="192" spans="1:15" ht="45">
      <c r="A192" s="66" t="s">
        <v>354</v>
      </c>
      <c r="B192" s="66" t="s">
        <v>133</v>
      </c>
      <c r="C192" s="11">
        <v>11</v>
      </c>
      <c r="D192" s="11" t="s">
        <v>38</v>
      </c>
      <c r="E192" s="11" t="s">
        <v>234</v>
      </c>
      <c r="F192" s="11" t="s">
        <v>304</v>
      </c>
      <c r="G192" s="11" t="s">
        <v>355</v>
      </c>
      <c r="H192" s="11" t="s">
        <v>267</v>
      </c>
      <c r="I192" s="19" t="s">
        <v>477</v>
      </c>
      <c r="J192" s="11" t="s">
        <v>87</v>
      </c>
      <c r="K192" s="99">
        <v>0.13</v>
      </c>
      <c r="L192" s="99">
        <v>0.13</v>
      </c>
      <c r="M192" s="99">
        <v>0.16</v>
      </c>
      <c r="N192" s="99" t="s">
        <v>562</v>
      </c>
      <c r="O192" s="67"/>
    </row>
    <row r="193" spans="1:15" ht="60">
      <c r="A193" s="66" t="s">
        <v>354</v>
      </c>
      <c r="B193" s="66" t="s">
        <v>133</v>
      </c>
      <c r="C193" s="11">
        <v>14</v>
      </c>
      <c r="D193" s="11" t="s">
        <v>43</v>
      </c>
      <c r="E193" s="11" t="s">
        <v>234</v>
      </c>
      <c r="F193" s="11" t="s">
        <v>313</v>
      </c>
      <c r="G193" s="11" t="s">
        <v>355</v>
      </c>
      <c r="H193" s="11" t="s">
        <v>267</v>
      </c>
      <c r="I193" s="11"/>
      <c r="J193" s="11" t="s">
        <v>87</v>
      </c>
      <c r="K193" s="11"/>
      <c r="L193" s="11"/>
      <c r="M193" s="11">
        <v>1</v>
      </c>
      <c r="N193" s="11" t="s">
        <v>563</v>
      </c>
      <c r="O193" s="67" t="s">
        <v>369</v>
      </c>
    </row>
    <row r="194" spans="1:15" ht="45">
      <c r="A194" s="66" t="s">
        <v>354</v>
      </c>
      <c r="B194" s="66" t="s">
        <v>133</v>
      </c>
      <c r="C194" s="83">
        <v>15</v>
      </c>
      <c r="D194" s="83" t="s">
        <v>197</v>
      </c>
      <c r="E194" s="83" t="s">
        <v>234</v>
      </c>
      <c r="F194" s="83" t="s">
        <v>358</v>
      </c>
      <c r="G194" s="83" t="s">
        <v>355</v>
      </c>
      <c r="H194" s="83" t="s">
        <v>267</v>
      </c>
      <c r="I194" s="83"/>
      <c r="J194" s="83" t="s">
        <v>360</v>
      </c>
      <c r="K194" s="83"/>
      <c r="L194" s="83"/>
      <c r="M194" s="83">
        <v>1</v>
      </c>
      <c r="N194" s="83" t="s">
        <v>564</v>
      </c>
      <c r="O194" s="67" t="s">
        <v>369</v>
      </c>
    </row>
    <row r="195" spans="1:15" ht="108.75" hidden="1">
      <c r="A195" s="66" t="s">
        <v>363</v>
      </c>
      <c r="B195" s="66" t="s">
        <v>133</v>
      </c>
      <c r="C195" s="11">
        <v>6</v>
      </c>
      <c r="D195" s="83" t="s">
        <v>565</v>
      </c>
      <c r="E195" s="11" t="s">
        <v>234</v>
      </c>
      <c r="F195" s="11" t="s">
        <v>566</v>
      </c>
      <c r="G195" s="11" t="s">
        <v>366</v>
      </c>
      <c r="H195" s="11" t="s">
        <v>367</v>
      </c>
      <c r="I195" s="100" t="s">
        <v>368</v>
      </c>
      <c r="J195" s="11" t="s">
        <v>87</v>
      </c>
      <c r="K195" s="101">
        <v>91</v>
      </c>
      <c r="L195" s="101">
        <v>91</v>
      </c>
      <c r="M195" s="101">
        <v>100</v>
      </c>
      <c r="N195" s="101"/>
      <c r="O195" s="67"/>
    </row>
    <row r="196" spans="1:15" ht="81" hidden="1">
      <c r="A196" s="66" t="s">
        <v>363</v>
      </c>
      <c r="B196" s="66" t="s">
        <v>133</v>
      </c>
      <c r="C196" s="11">
        <v>7</v>
      </c>
      <c r="D196" s="83" t="s">
        <v>567</v>
      </c>
      <c r="E196" s="11" t="s">
        <v>84</v>
      </c>
      <c r="F196" s="11" t="s">
        <v>568</v>
      </c>
      <c r="G196" s="11" t="s">
        <v>366</v>
      </c>
      <c r="H196" s="11" t="s">
        <v>267</v>
      </c>
      <c r="I196" s="100" t="s">
        <v>372</v>
      </c>
      <c r="J196" s="11" t="s">
        <v>87</v>
      </c>
      <c r="K196" s="101">
        <v>73</v>
      </c>
      <c r="L196" s="101">
        <v>73</v>
      </c>
      <c r="M196" s="101">
        <v>70</v>
      </c>
      <c r="N196" s="101"/>
      <c r="O196" s="67"/>
    </row>
    <row r="197" spans="1:15" ht="30" hidden="1">
      <c r="A197" s="66" t="s">
        <v>363</v>
      </c>
      <c r="B197" s="66" t="s">
        <v>133</v>
      </c>
      <c r="C197" s="11">
        <v>8</v>
      </c>
      <c r="D197" s="11" t="s">
        <v>373</v>
      </c>
      <c r="E197" s="11" t="s">
        <v>84</v>
      </c>
      <c r="F197" s="11" t="s">
        <v>374</v>
      </c>
      <c r="G197" s="11" t="s">
        <v>366</v>
      </c>
      <c r="H197" s="11" t="s">
        <v>267</v>
      </c>
      <c r="I197" s="100" t="s">
        <v>375</v>
      </c>
      <c r="J197" s="11" t="s">
        <v>302</v>
      </c>
      <c r="K197" s="101">
        <v>18</v>
      </c>
      <c r="L197" s="101">
        <v>18</v>
      </c>
      <c r="M197" s="101">
        <v>14</v>
      </c>
      <c r="N197" s="101"/>
      <c r="O197" s="67"/>
    </row>
    <row r="198" spans="1:15" hidden="1">
      <c r="A198" s="66" t="s">
        <v>363</v>
      </c>
      <c r="B198" s="66" t="s">
        <v>133</v>
      </c>
      <c r="C198" s="11">
        <v>10</v>
      </c>
      <c r="D198" s="11" t="s">
        <v>376</v>
      </c>
      <c r="E198" s="11" t="s">
        <v>84</v>
      </c>
      <c r="F198" s="11" t="s">
        <v>377</v>
      </c>
      <c r="G198" s="11" t="s">
        <v>366</v>
      </c>
      <c r="H198" s="11" t="s">
        <v>267</v>
      </c>
      <c r="I198" s="19" t="s">
        <v>434</v>
      </c>
      <c r="J198" s="11" t="s">
        <v>379</v>
      </c>
      <c r="K198" s="19">
        <v>34</v>
      </c>
      <c r="L198" s="19">
        <v>34</v>
      </c>
      <c r="M198" s="19">
        <v>35</v>
      </c>
      <c r="N198" s="19"/>
      <c r="O198" s="67"/>
    </row>
    <row r="199" spans="1:15" hidden="1">
      <c r="A199" s="66" t="s">
        <v>363</v>
      </c>
      <c r="B199" s="66" t="s">
        <v>133</v>
      </c>
      <c r="C199" s="11">
        <v>11</v>
      </c>
      <c r="D199" s="11" t="s">
        <v>380</v>
      </c>
      <c r="E199" s="11" t="s">
        <v>84</v>
      </c>
      <c r="F199" s="11" t="s">
        <v>381</v>
      </c>
      <c r="G199" s="11" t="s">
        <v>366</v>
      </c>
      <c r="H199" s="11" t="s">
        <v>267</v>
      </c>
      <c r="I199" s="19" t="s">
        <v>382</v>
      </c>
      <c r="J199" s="11" t="s">
        <v>379</v>
      </c>
      <c r="K199" s="19">
        <v>1</v>
      </c>
      <c r="L199" s="19">
        <v>1</v>
      </c>
      <c r="M199" s="19">
        <v>3</v>
      </c>
      <c r="N199" s="19"/>
      <c r="O199" s="67"/>
    </row>
    <row r="200" spans="1:15" ht="30" hidden="1">
      <c r="A200" s="66" t="s">
        <v>363</v>
      </c>
      <c r="B200" s="66" t="s">
        <v>133</v>
      </c>
      <c r="C200" s="11">
        <v>12</v>
      </c>
      <c r="D200" s="11" t="s">
        <v>383</v>
      </c>
      <c r="E200" s="11" t="s">
        <v>84</v>
      </c>
      <c r="F200" s="11" t="s">
        <v>384</v>
      </c>
      <c r="G200" s="11" t="s">
        <v>366</v>
      </c>
      <c r="H200" s="11" t="s">
        <v>267</v>
      </c>
      <c r="I200" s="19" t="s">
        <v>506</v>
      </c>
      <c r="J200" s="11" t="s">
        <v>386</v>
      </c>
      <c r="K200" s="19">
        <v>3</v>
      </c>
      <c r="L200" s="19">
        <v>3</v>
      </c>
      <c r="M200" s="19">
        <v>3</v>
      </c>
      <c r="N200" s="19"/>
      <c r="O200" s="67"/>
    </row>
    <row r="201" spans="1:15" ht="30" hidden="1">
      <c r="A201" s="66" t="s">
        <v>363</v>
      </c>
      <c r="B201" s="66" t="s">
        <v>133</v>
      </c>
      <c r="C201" s="11">
        <v>13</v>
      </c>
      <c r="D201" s="11" t="s">
        <v>387</v>
      </c>
      <c r="E201" s="11" t="s">
        <v>84</v>
      </c>
      <c r="F201" s="11" t="s">
        <v>388</v>
      </c>
      <c r="G201" s="11" t="s">
        <v>366</v>
      </c>
      <c r="H201" s="11" t="s">
        <v>324</v>
      </c>
      <c r="I201" s="19" t="s">
        <v>389</v>
      </c>
      <c r="J201" s="11" t="s">
        <v>379</v>
      </c>
      <c r="K201" s="19">
        <v>10</v>
      </c>
      <c r="L201" s="19">
        <v>10</v>
      </c>
      <c r="M201" s="19">
        <v>32</v>
      </c>
      <c r="N201" s="19"/>
      <c r="O201" s="67"/>
    </row>
    <row r="202" spans="1:15" ht="30" hidden="1">
      <c r="A202" s="66" t="s">
        <v>363</v>
      </c>
      <c r="B202" s="66" t="s">
        <v>133</v>
      </c>
      <c r="C202" s="11">
        <v>14</v>
      </c>
      <c r="D202" s="11" t="s">
        <v>390</v>
      </c>
      <c r="E202" s="11" t="s">
        <v>84</v>
      </c>
      <c r="F202" s="11" t="s">
        <v>391</v>
      </c>
      <c r="G202" s="11" t="s">
        <v>366</v>
      </c>
      <c r="H202" s="11" t="s">
        <v>324</v>
      </c>
      <c r="I202" s="19" t="s">
        <v>485</v>
      </c>
      <c r="J202" s="11" t="s">
        <v>379</v>
      </c>
      <c r="K202" s="19">
        <v>19</v>
      </c>
      <c r="L202" s="19">
        <v>19</v>
      </c>
      <c r="M202" s="19">
        <v>20</v>
      </c>
      <c r="N202" s="19"/>
      <c r="O202" s="67"/>
    </row>
    <row r="203" spans="1:15" ht="30" hidden="1">
      <c r="A203" s="66" t="s">
        <v>363</v>
      </c>
      <c r="B203" s="66" t="s">
        <v>133</v>
      </c>
      <c r="C203" s="11">
        <v>15</v>
      </c>
      <c r="D203" s="11" t="s">
        <v>393</v>
      </c>
      <c r="E203" s="11" t="s">
        <v>84</v>
      </c>
      <c r="F203" s="11" t="s">
        <v>394</v>
      </c>
      <c r="G203" s="11" t="s">
        <v>366</v>
      </c>
      <c r="H203" s="11" t="s">
        <v>324</v>
      </c>
      <c r="I203" s="19" t="s">
        <v>395</v>
      </c>
      <c r="J203" s="11" t="s">
        <v>379</v>
      </c>
      <c r="K203" s="19">
        <v>19</v>
      </c>
      <c r="L203" s="19">
        <v>19</v>
      </c>
      <c r="M203" s="19">
        <v>10</v>
      </c>
      <c r="N203" s="19"/>
      <c r="O203" s="67"/>
    </row>
    <row r="204" spans="1:15" ht="45" hidden="1">
      <c r="A204" s="66" t="s">
        <v>396</v>
      </c>
      <c r="B204" s="66" t="s">
        <v>133</v>
      </c>
      <c r="C204" s="11">
        <v>4</v>
      </c>
      <c r="D204" s="79" t="s">
        <v>397</v>
      </c>
      <c r="E204" s="79" t="s">
        <v>234</v>
      </c>
      <c r="F204" s="79" t="s">
        <v>398</v>
      </c>
      <c r="G204" s="79" t="s">
        <v>399</v>
      </c>
      <c r="H204" s="79" t="s">
        <v>367</v>
      </c>
      <c r="I204" s="19" t="s">
        <v>400</v>
      </c>
      <c r="J204" s="11" t="s">
        <v>87</v>
      </c>
      <c r="K204" s="11">
        <v>1</v>
      </c>
      <c r="L204" s="11">
        <v>1</v>
      </c>
      <c r="M204" s="11">
        <v>1</v>
      </c>
      <c r="N204" s="11" t="s">
        <v>569</v>
      </c>
      <c r="O204" s="67"/>
    </row>
    <row r="205" spans="1:15" ht="30" hidden="1">
      <c r="A205" s="66" t="s">
        <v>401</v>
      </c>
      <c r="B205" s="66" t="s">
        <v>133</v>
      </c>
      <c r="C205" s="11">
        <v>1</v>
      </c>
      <c r="D205" s="79" t="s">
        <v>402</v>
      </c>
      <c r="E205" s="79" t="s">
        <v>84</v>
      </c>
      <c r="F205" s="79" t="s">
        <v>403</v>
      </c>
      <c r="G205" s="80" t="s">
        <v>267</v>
      </c>
      <c r="H205" s="79" t="s">
        <v>570</v>
      </c>
      <c r="I205" s="11" t="s">
        <v>498</v>
      </c>
      <c r="J205" s="11" t="s">
        <v>302</v>
      </c>
      <c r="K205" s="11">
        <v>0</v>
      </c>
      <c r="L205" s="11">
        <v>0</v>
      </c>
      <c r="M205" s="11">
        <v>0</v>
      </c>
      <c r="N205" s="11" t="s">
        <v>571</v>
      </c>
      <c r="O205" s="67"/>
    </row>
    <row r="206" spans="1:15" ht="30" hidden="1">
      <c r="A206" s="66" t="s">
        <v>401</v>
      </c>
      <c r="B206" s="66" t="s">
        <v>133</v>
      </c>
      <c r="C206" s="11">
        <v>2</v>
      </c>
      <c r="D206" s="79" t="s">
        <v>406</v>
      </c>
      <c r="E206" s="79" t="s">
        <v>84</v>
      </c>
      <c r="F206" s="79" t="s">
        <v>407</v>
      </c>
      <c r="G206" s="80" t="s">
        <v>267</v>
      </c>
      <c r="H206" s="79" t="s">
        <v>570</v>
      </c>
      <c r="I206" s="11" t="s">
        <v>437</v>
      </c>
      <c r="J206" s="11" t="s">
        <v>302</v>
      </c>
      <c r="K206" s="11">
        <v>0</v>
      </c>
      <c r="L206" s="11">
        <v>0</v>
      </c>
      <c r="M206" s="11">
        <v>0</v>
      </c>
      <c r="N206" s="11" t="s">
        <v>571</v>
      </c>
      <c r="O206" s="67"/>
    </row>
    <row r="207" spans="1:15" ht="30" hidden="1">
      <c r="A207" s="66" t="s">
        <v>401</v>
      </c>
      <c r="B207" s="66" t="s">
        <v>133</v>
      </c>
      <c r="C207" s="11">
        <v>3</v>
      </c>
      <c r="D207" s="79" t="s">
        <v>409</v>
      </c>
      <c r="E207" s="79" t="s">
        <v>84</v>
      </c>
      <c r="F207" s="79" t="s">
        <v>410</v>
      </c>
      <c r="G207" s="80" t="s">
        <v>267</v>
      </c>
      <c r="H207" s="79" t="s">
        <v>570</v>
      </c>
      <c r="I207" s="11" t="s">
        <v>470</v>
      </c>
      <c r="J207" s="11" t="s">
        <v>302</v>
      </c>
      <c r="K207" s="11">
        <v>0</v>
      </c>
      <c r="L207" s="11">
        <v>0</v>
      </c>
      <c r="M207" s="11">
        <v>0</v>
      </c>
      <c r="N207" s="11" t="s">
        <v>572</v>
      </c>
      <c r="O207" s="67"/>
    </row>
    <row r="208" spans="1:15" ht="30" hidden="1">
      <c r="A208" s="66" t="s">
        <v>401</v>
      </c>
      <c r="B208" s="66" t="s">
        <v>133</v>
      </c>
      <c r="C208" s="11">
        <v>4</v>
      </c>
      <c r="D208" s="79" t="s">
        <v>412</v>
      </c>
      <c r="E208" s="79" t="s">
        <v>84</v>
      </c>
      <c r="F208" s="79" t="s">
        <v>413</v>
      </c>
      <c r="G208" s="80" t="s">
        <v>267</v>
      </c>
      <c r="H208" s="79" t="s">
        <v>570</v>
      </c>
      <c r="I208" s="11" t="s">
        <v>471</v>
      </c>
      <c r="J208" s="11" t="s">
        <v>302</v>
      </c>
      <c r="K208" s="11">
        <v>5</v>
      </c>
      <c r="L208" s="11">
        <v>6</v>
      </c>
      <c r="M208" s="11">
        <v>7</v>
      </c>
      <c r="N208" s="11" t="s">
        <v>573</v>
      </c>
      <c r="O208" s="67"/>
    </row>
    <row r="209" spans="1:15" ht="45" hidden="1">
      <c r="A209" s="66" t="s">
        <v>401</v>
      </c>
      <c r="B209" s="66" t="s">
        <v>133</v>
      </c>
      <c r="C209" s="11">
        <v>5</v>
      </c>
      <c r="D209" s="79" t="s">
        <v>415</v>
      </c>
      <c r="E209" s="79" t="s">
        <v>84</v>
      </c>
      <c r="F209" s="79" t="s">
        <v>416</v>
      </c>
      <c r="G209" s="80" t="s">
        <v>267</v>
      </c>
      <c r="H209" s="79" t="s">
        <v>570</v>
      </c>
      <c r="I209" s="11" t="s">
        <v>417</v>
      </c>
      <c r="J209" s="11" t="s">
        <v>302</v>
      </c>
      <c r="K209" s="11">
        <v>10</v>
      </c>
      <c r="L209" s="11">
        <v>5</v>
      </c>
      <c r="M209" s="11">
        <v>5</v>
      </c>
      <c r="N209" s="11" t="s">
        <v>574</v>
      </c>
      <c r="O209" s="67"/>
    </row>
    <row r="210" spans="1:15" ht="45" hidden="1">
      <c r="A210" s="66" t="s">
        <v>401</v>
      </c>
      <c r="B210" s="66" t="s">
        <v>133</v>
      </c>
      <c r="C210" s="11">
        <v>6</v>
      </c>
      <c r="D210" s="79" t="s">
        <v>418</v>
      </c>
      <c r="E210" s="79" t="s">
        <v>84</v>
      </c>
      <c r="F210" s="79" t="s">
        <v>419</v>
      </c>
      <c r="G210" s="80" t="s">
        <v>267</v>
      </c>
      <c r="H210" s="79" t="s">
        <v>570</v>
      </c>
      <c r="I210" s="11" t="s">
        <v>420</v>
      </c>
      <c r="J210" s="11" t="s">
        <v>302</v>
      </c>
      <c r="K210" s="11">
        <v>3</v>
      </c>
      <c r="L210" s="11">
        <v>3</v>
      </c>
      <c r="M210" s="11">
        <v>3</v>
      </c>
      <c r="N210" s="11" t="s">
        <v>575</v>
      </c>
      <c r="O210" s="67"/>
    </row>
    <row r="211" spans="1:15" ht="60" hidden="1">
      <c r="A211" s="66" t="s">
        <v>401</v>
      </c>
      <c r="B211" s="66" t="s">
        <v>133</v>
      </c>
      <c r="C211" s="11">
        <v>7</v>
      </c>
      <c r="D211" s="79" t="s">
        <v>422</v>
      </c>
      <c r="E211" s="79" t="s">
        <v>84</v>
      </c>
      <c r="F211" s="79" t="s">
        <v>576</v>
      </c>
      <c r="G211" s="80" t="s">
        <v>267</v>
      </c>
      <c r="H211" s="79" t="s">
        <v>577</v>
      </c>
      <c r="I211" s="11" t="s">
        <v>425</v>
      </c>
      <c r="J211" s="11" t="s">
        <v>87</v>
      </c>
      <c r="K211" s="101">
        <v>18</v>
      </c>
      <c r="L211" s="101">
        <v>18</v>
      </c>
      <c r="M211" s="101">
        <v>14</v>
      </c>
      <c r="N211" s="101"/>
      <c r="O211" s="67"/>
    </row>
    <row r="212" spans="1:15" ht="45" hidden="1">
      <c r="A212" s="66" t="s">
        <v>401</v>
      </c>
      <c r="B212" s="66" t="s">
        <v>133</v>
      </c>
      <c r="C212" s="11">
        <v>8</v>
      </c>
      <c r="D212" s="79" t="s">
        <v>426</v>
      </c>
      <c r="E212" s="79" t="s">
        <v>84</v>
      </c>
      <c r="F212" s="79" t="s">
        <v>427</v>
      </c>
      <c r="G212" s="79" t="s">
        <v>428</v>
      </c>
      <c r="H212" s="79" t="s">
        <v>570</v>
      </c>
      <c r="I212" s="11" t="s">
        <v>439</v>
      </c>
      <c r="J212" s="11" t="s">
        <v>87</v>
      </c>
      <c r="K212" s="11">
        <v>5</v>
      </c>
      <c r="L212" s="11">
        <v>5</v>
      </c>
      <c r="M212" s="11">
        <v>0</v>
      </c>
      <c r="N212" s="11" t="s">
        <v>572</v>
      </c>
      <c r="O212" s="67"/>
    </row>
    <row r="213" spans="1:15" ht="45">
      <c r="A213" s="66" t="s">
        <v>354</v>
      </c>
      <c r="B213" s="66" t="s">
        <v>134</v>
      </c>
      <c r="C213" s="11">
        <v>11</v>
      </c>
      <c r="D213" s="11" t="s">
        <v>38</v>
      </c>
      <c r="E213" s="11" t="s">
        <v>234</v>
      </c>
      <c r="F213" s="11" t="s">
        <v>440</v>
      </c>
      <c r="G213" s="11" t="s">
        <v>355</v>
      </c>
      <c r="H213" s="11" t="s">
        <v>267</v>
      </c>
      <c r="I213" s="11" t="s">
        <v>477</v>
      </c>
      <c r="J213" s="11" t="s">
        <v>87</v>
      </c>
      <c r="K213" s="19">
        <v>2.12</v>
      </c>
      <c r="L213" s="19">
        <v>3</v>
      </c>
      <c r="M213" s="19">
        <v>0</v>
      </c>
      <c r="N213" s="19" t="s">
        <v>578</v>
      </c>
      <c r="O213" s="67"/>
    </row>
    <row r="214" spans="1:15" ht="60">
      <c r="A214" s="66" t="s">
        <v>354</v>
      </c>
      <c r="B214" s="66" t="s">
        <v>134</v>
      </c>
      <c r="C214" s="11">
        <v>14</v>
      </c>
      <c r="D214" s="11" t="s">
        <v>43</v>
      </c>
      <c r="E214" s="11" t="s">
        <v>234</v>
      </c>
      <c r="F214" s="11" t="s">
        <v>442</v>
      </c>
      <c r="G214" s="11" t="s">
        <v>355</v>
      </c>
      <c r="H214" s="11" t="s">
        <v>267</v>
      </c>
      <c r="I214" s="11" t="s">
        <v>500</v>
      </c>
      <c r="J214" s="11" t="s">
        <v>87</v>
      </c>
      <c r="K214" s="19">
        <v>100</v>
      </c>
      <c r="L214" s="11">
        <v>100</v>
      </c>
      <c r="M214" s="11">
        <v>100</v>
      </c>
      <c r="N214" s="11"/>
      <c r="O214" s="67"/>
    </row>
    <row r="215" spans="1:15" ht="45">
      <c r="A215" s="66" t="s">
        <v>354</v>
      </c>
      <c r="B215" s="66" t="s">
        <v>134</v>
      </c>
      <c r="C215" s="11">
        <v>15</v>
      </c>
      <c r="D215" s="11" t="s">
        <v>41</v>
      </c>
      <c r="E215" s="11" t="s">
        <v>234</v>
      </c>
      <c r="F215" s="11" t="s">
        <v>445</v>
      </c>
      <c r="G215" s="11" t="s">
        <v>355</v>
      </c>
      <c r="H215" s="11" t="s">
        <v>267</v>
      </c>
      <c r="I215" s="11" t="s">
        <v>359</v>
      </c>
      <c r="J215" s="11" t="s">
        <v>360</v>
      </c>
      <c r="K215" s="11">
        <v>5</v>
      </c>
      <c r="L215" s="11">
        <v>5</v>
      </c>
      <c r="M215" s="11">
        <v>5</v>
      </c>
      <c r="N215" s="11"/>
      <c r="O215" s="67"/>
    </row>
    <row r="216" spans="1:15" ht="45">
      <c r="A216" s="66" t="s">
        <v>354</v>
      </c>
      <c r="B216" s="66" t="s">
        <v>134</v>
      </c>
      <c r="C216" s="11">
        <v>16</v>
      </c>
      <c r="D216" s="11" t="s">
        <v>45</v>
      </c>
      <c r="E216" s="11" t="s">
        <v>234</v>
      </c>
      <c r="F216" s="11" t="s">
        <v>448</v>
      </c>
      <c r="G216" s="11" t="s">
        <v>355</v>
      </c>
      <c r="H216" s="11" t="s">
        <v>267</v>
      </c>
      <c r="I216" s="11" t="s">
        <v>362</v>
      </c>
      <c r="J216" s="11" t="s">
        <v>360</v>
      </c>
      <c r="K216" s="19">
        <v>2</v>
      </c>
      <c r="L216" s="19">
        <v>2</v>
      </c>
      <c r="M216" s="19">
        <v>2</v>
      </c>
      <c r="N216" s="19"/>
      <c r="O216" s="67"/>
    </row>
    <row r="217" spans="1:15" ht="108.75" hidden="1">
      <c r="A217" s="66" t="s">
        <v>363</v>
      </c>
      <c r="B217" s="66" t="s">
        <v>134</v>
      </c>
      <c r="C217" s="11">
        <v>6</v>
      </c>
      <c r="D217" s="11" t="s">
        <v>451</v>
      </c>
      <c r="E217" s="11" t="s">
        <v>234</v>
      </c>
      <c r="F217" s="11" t="s">
        <v>365</v>
      </c>
      <c r="G217" s="11" t="s">
        <v>366</v>
      </c>
      <c r="H217" s="11" t="s">
        <v>367</v>
      </c>
      <c r="I217" s="91" t="s">
        <v>537</v>
      </c>
      <c r="J217" s="11" t="s">
        <v>87</v>
      </c>
      <c r="K217" s="92">
        <v>100</v>
      </c>
      <c r="L217" s="92">
        <v>100</v>
      </c>
      <c r="M217" s="92">
        <v>100</v>
      </c>
      <c r="N217" s="92"/>
      <c r="O217" s="67"/>
    </row>
    <row r="218" spans="1:15" ht="81" hidden="1">
      <c r="A218" s="66" t="s">
        <v>363</v>
      </c>
      <c r="B218" s="66" t="s">
        <v>134</v>
      </c>
      <c r="C218" s="11">
        <v>7</v>
      </c>
      <c r="D218" s="11" t="s">
        <v>579</v>
      </c>
      <c r="E218" s="11" t="s">
        <v>84</v>
      </c>
      <c r="F218" s="11" t="s">
        <v>453</v>
      </c>
      <c r="G218" s="11" t="s">
        <v>366</v>
      </c>
      <c r="H218" s="11" t="s">
        <v>267</v>
      </c>
      <c r="I218" s="91" t="s">
        <v>372</v>
      </c>
      <c r="J218" s="11" t="s">
        <v>87</v>
      </c>
      <c r="K218" s="92"/>
      <c r="L218" s="92">
        <v>50</v>
      </c>
      <c r="M218" s="92">
        <v>0</v>
      </c>
      <c r="N218" s="102" t="s">
        <v>578</v>
      </c>
      <c r="O218" s="67"/>
    </row>
    <row r="219" spans="1:15" ht="31.5" hidden="1">
      <c r="A219" s="66" t="s">
        <v>363</v>
      </c>
      <c r="B219" s="66" t="s">
        <v>134</v>
      </c>
      <c r="C219" s="11">
        <v>8</v>
      </c>
      <c r="D219" s="11" t="s">
        <v>373</v>
      </c>
      <c r="E219" s="11" t="s">
        <v>84</v>
      </c>
      <c r="F219" s="11" t="s">
        <v>455</v>
      </c>
      <c r="G219" s="11" t="s">
        <v>366</v>
      </c>
      <c r="H219" s="11" t="s">
        <v>267</v>
      </c>
      <c r="I219" s="91" t="s">
        <v>375</v>
      </c>
      <c r="J219" s="11" t="s">
        <v>87</v>
      </c>
      <c r="K219" s="92">
        <v>5</v>
      </c>
      <c r="L219" s="92">
        <v>5</v>
      </c>
      <c r="M219" s="92">
        <v>0</v>
      </c>
      <c r="N219" s="102" t="s">
        <v>578</v>
      </c>
      <c r="O219" s="67"/>
    </row>
    <row r="220" spans="1:15" hidden="1">
      <c r="A220" s="66" t="s">
        <v>363</v>
      </c>
      <c r="B220" s="66" t="s">
        <v>134</v>
      </c>
      <c r="C220" s="11">
        <v>10</v>
      </c>
      <c r="D220" s="11" t="s">
        <v>376</v>
      </c>
      <c r="E220" s="11" t="s">
        <v>84</v>
      </c>
      <c r="F220" s="11" t="s">
        <v>377</v>
      </c>
      <c r="G220" s="11" t="s">
        <v>366</v>
      </c>
      <c r="H220" s="11" t="s">
        <v>267</v>
      </c>
      <c r="I220" s="11" t="s">
        <v>434</v>
      </c>
      <c r="J220" s="11" t="s">
        <v>379</v>
      </c>
      <c r="K220" s="11">
        <v>86</v>
      </c>
      <c r="L220" s="11">
        <v>86</v>
      </c>
      <c r="M220" s="11">
        <v>86</v>
      </c>
      <c r="N220" s="11"/>
      <c r="O220" s="67"/>
    </row>
    <row r="221" spans="1:15" hidden="1">
      <c r="A221" s="66" t="s">
        <v>363</v>
      </c>
      <c r="B221" s="66" t="s">
        <v>134</v>
      </c>
      <c r="C221" s="11">
        <v>11</v>
      </c>
      <c r="D221" s="11" t="s">
        <v>459</v>
      </c>
      <c r="E221" s="11" t="s">
        <v>84</v>
      </c>
      <c r="F221" s="11" t="s">
        <v>381</v>
      </c>
      <c r="G221" s="11" t="s">
        <v>366</v>
      </c>
      <c r="H221" s="11" t="s">
        <v>267</v>
      </c>
      <c r="I221" s="11" t="s">
        <v>580</v>
      </c>
      <c r="J221" s="11" t="s">
        <v>379</v>
      </c>
      <c r="K221" s="11">
        <v>13</v>
      </c>
      <c r="L221" s="11">
        <v>13</v>
      </c>
      <c r="M221" s="11">
        <v>0</v>
      </c>
      <c r="N221" s="102" t="s">
        <v>578</v>
      </c>
      <c r="O221" s="67"/>
    </row>
    <row r="222" spans="1:15" ht="30" hidden="1">
      <c r="A222" s="66" t="s">
        <v>363</v>
      </c>
      <c r="B222" s="66" t="s">
        <v>134</v>
      </c>
      <c r="C222" s="11">
        <v>12</v>
      </c>
      <c r="D222" s="11" t="s">
        <v>383</v>
      </c>
      <c r="E222" s="11" t="s">
        <v>84</v>
      </c>
      <c r="F222" s="11" t="s">
        <v>384</v>
      </c>
      <c r="G222" s="11" t="s">
        <v>366</v>
      </c>
      <c r="H222" s="11" t="s">
        <v>267</v>
      </c>
      <c r="I222" s="11" t="s">
        <v>506</v>
      </c>
      <c r="J222" s="11" t="s">
        <v>386</v>
      </c>
      <c r="K222" s="11">
        <v>14</v>
      </c>
      <c r="L222" s="11">
        <v>14</v>
      </c>
      <c r="M222" s="11">
        <v>14</v>
      </c>
      <c r="N222" s="11"/>
      <c r="O222" s="67"/>
    </row>
    <row r="223" spans="1:15" ht="30" hidden="1">
      <c r="A223" s="66" t="s">
        <v>363</v>
      </c>
      <c r="B223" s="66" t="s">
        <v>134</v>
      </c>
      <c r="C223" s="11">
        <v>13</v>
      </c>
      <c r="D223" s="11" t="s">
        <v>387</v>
      </c>
      <c r="E223" s="11" t="s">
        <v>84</v>
      </c>
      <c r="F223" s="11" t="s">
        <v>388</v>
      </c>
      <c r="G223" s="11" t="s">
        <v>366</v>
      </c>
      <c r="H223" s="11" t="s">
        <v>324</v>
      </c>
      <c r="I223" s="11" t="s">
        <v>389</v>
      </c>
      <c r="J223" s="11" t="s">
        <v>379</v>
      </c>
      <c r="K223" s="11">
        <v>2</v>
      </c>
      <c r="L223" s="11">
        <v>2</v>
      </c>
      <c r="M223" s="11">
        <v>0</v>
      </c>
      <c r="N223" s="102" t="s">
        <v>578</v>
      </c>
      <c r="O223" s="67"/>
    </row>
    <row r="224" spans="1:15" ht="30" hidden="1">
      <c r="A224" s="66" t="s">
        <v>363</v>
      </c>
      <c r="B224" s="66" t="s">
        <v>134</v>
      </c>
      <c r="C224" s="11">
        <v>14</v>
      </c>
      <c r="D224" s="11" t="s">
        <v>390</v>
      </c>
      <c r="E224" s="11" t="s">
        <v>84</v>
      </c>
      <c r="F224" s="11" t="s">
        <v>391</v>
      </c>
      <c r="G224" s="11" t="s">
        <v>366</v>
      </c>
      <c r="H224" s="11" t="s">
        <v>324</v>
      </c>
      <c r="I224" s="11" t="s">
        <v>392</v>
      </c>
      <c r="J224" s="11" t="s">
        <v>379</v>
      </c>
      <c r="K224" s="11">
        <v>17</v>
      </c>
      <c r="L224" s="11">
        <v>21</v>
      </c>
      <c r="M224" s="11">
        <v>27</v>
      </c>
      <c r="N224" s="11"/>
      <c r="O224" s="67"/>
    </row>
    <row r="225" spans="1:15" ht="30" hidden="1">
      <c r="A225" s="66" t="s">
        <v>363</v>
      </c>
      <c r="B225" s="66" t="s">
        <v>134</v>
      </c>
      <c r="C225" s="11">
        <v>15</v>
      </c>
      <c r="D225" s="11" t="s">
        <v>393</v>
      </c>
      <c r="E225" s="11" t="s">
        <v>84</v>
      </c>
      <c r="F225" s="11" t="s">
        <v>394</v>
      </c>
      <c r="G225" s="11" t="s">
        <v>366</v>
      </c>
      <c r="H225" s="11" t="s">
        <v>324</v>
      </c>
      <c r="I225" s="11" t="s">
        <v>436</v>
      </c>
      <c r="J225" s="11" t="s">
        <v>379</v>
      </c>
      <c r="K225" s="11">
        <v>4</v>
      </c>
      <c r="L225" s="11">
        <v>5</v>
      </c>
      <c r="M225" s="11">
        <v>0</v>
      </c>
      <c r="N225" s="102" t="s">
        <v>578</v>
      </c>
      <c r="O225" s="67"/>
    </row>
    <row r="226" spans="1:15" ht="45" hidden="1">
      <c r="A226" s="66" t="s">
        <v>396</v>
      </c>
      <c r="B226" s="66" t="s">
        <v>134</v>
      </c>
      <c r="C226" s="11">
        <v>4</v>
      </c>
      <c r="D226" s="11" t="s">
        <v>397</v>
      </c>
      <c r="E226" s="11" t="s">
        <v>234</v>
      </c>
      <c r="F226" s="11" t="s">
        <v>398</v>
      </c>
      <c r="G226" s="11" t="s">
        <v>399</v>
      </c>
      <c r="H226" s="11" t="s">
        <v>367</v>
      </c>
      <c r="I226" s="11" t="s">
        <v>400</v>
      </c>
      <c r="J226" s="11" t="s">
        <v>87</v>
      </c>
      <c r="K226" s="11">
        <v>100</v>
      </c>
      <c r="L226" s="11">
        <v>100</v>
      </c>
      <c r="M226" s="11">
        <v>100</v>
      </c>
      <c r="N226" s="11"/>
      <c r="O226" s="67"/>
    </row>
    <row r="227" spans="1:15" ht="30" hidden="1">
      <c r="A227" s="66" t="s">
        <v>401</v>
      </c>
      <c r="B227" s="66" t="s">
        <v>134</v>
      </c>
      <c r="C227" s="11">
        <v>1</v>
      </c>
      <c r="D227" s="11" t="s">
        <v>402</v>
      </c>
      <c r="E227" s="11" t="s">
        <v>84</v>
      </c>
      <c r="F227" s="11" t="s">
        <v>403</v>
      </c>
      <c r="G227" s="95" t="s">
        <v>267</v>
      </c>
      <c r="H227" s="11" t="s">
        <v>404</v>
      </c>
      <c r="I227" s="11" t="s">
        <v>498</v>
      </c>
      <c r="J227" s="11" t="s">
        <v>302</v>
      </c>
      <c r="K227" s="11">
        <v>0</v>
      </c>
      <c r="L227" s="11">
        <v>1</v>
      </c>
      <c r="M227" s="11">
        <v>0</v>
      </c>
      <c r="N227" s="11" t="s">
        <v>581</v>
      </c>
      <c r="O227" s="67"/>
    </row>
    <row r="228" spans="1:15" ht="30" hidden="1">
      <c r="A228" s="66" t="s">
        <v>401</v>
      </c>
      <c r="B228" s="66" t="s">
        <v>134</v>
      </c>
      <c r="C228" s="11">
        <v>2</v>
      </c>
      <c r="D228" s="11" t="s">
        <v>406</v>
      </c>
      <c r="E228" s="11" t="s">
        <v>84</v>
      </c>
      <c r="F228" s="11" t="s">
        <v>407</v>
      </c>
      <c r="G228" s="95" t="s">
        <v>267</v>
      </c>
      <c r="H228" s="11" t="s">
        <v>404</v>
      </c>
      <c r="I228" s="11" t="s">
        <v>437</v>
      </c>
      <c r="J228" s="11" t="s">
        <v>302</v>
      </c>
      <c r="K228" s="11">
        <v>3</v>
      </c>
      <c r="L228" s="11">
        <v>3</v>
      </c>
      <c r="M228" s="11">
        <v>0</v>
      </c>
      <c r="N228" s="103" t="s">
        <v>581</v>
      </c>
      <c r="O228" s="67"/>
    </row>
    <row r="229" spans="1:15" ht="30" hidden="1">
      <c r="A229" s="66" t="s">
        <v>401</v>
      </c>
      <c r="B229" s="66" t="s">
        <v>134</v>
      </c>
      <c r="C229" s="11">
        <v>3</v>
      </c>
      <c r="D229" s="11" t="s">
        <v>409</v>
      </c>
      <c r="E229" s="11" t="s">
        <v>84</v>
      </c>
      <c r="F229" s="11" t="s">
        <v>410</v>
      </c>
      <c r="G229" s="95" t="s">
        <v>267</v>
      </c>
      <c r="H229" s="11" t="s">
        <v>404</v>
      </c>
      <c r="I229" s="11" t="s">
        <v>411</v>
      </c>
      <c r="J229" s="11" t="s">
        <v>302</v>
      </c>
      <c r="K229" s="11">
        <v>0</v>
      </c>
      <c r="L229" s="11">
        <v>0</v>
      </c>
      <c r="M229" s="11">
        <v>0</v>
      </c>
      <c r="N229" s="103" t="s">
        <v>581</v>
      </c>
      <c r="O229" s="67"/>
    </row>
    <row r="230" spans="1:15" ht="30" hidden="1">
      <c r="A230" s="66" t="s">
        <v>401</v>
      </c>
      <c r="B230" s="66" t="s">
        <v>134</v>
      </c>
      <c r="C230" s="11">
        <v>4</v>
      </c>
      <c r="D230" s="11" t="s">
        <v>412</v>
      </c>
      <c r="E230" s="11" t="s">
        <v>84</v>
      </c>
      <c r="F230" s="11" t="s">
        <v>413</v>
      </c>
      <c r="G230" s="95" t="s">
        <v>267</v>
      </c>
      <c r="H230" s="11" t="s">
        <v>404</v>
      </c>
      <c r="I230" s="11" t="s">
        <v>414</v>
      </c>
      <c r="J230" s="11" t="s">
        <v>302</v>
      </c>
      <c r="K230" s="11">
        <v>0</v>
      </c>
      <c r="L230" s="11">
        <v>0</v>
      </c>
      <c r="M230" s="11">
        <v>0</v>
      </c>
      <c r="N230" s="103" t="s">
        <v>581</v>
      </c>
      <c r="O230" s="67"/>
    </row>
    <row r="231" spans="1:15" ht="45" hidden="1">
      <c r="A231" s="66" t="s">
        <v>401</v>
      </c>
      <c r="B231" s="66" t="s">
        <v>134</v>
      </c>
      <c r="C231" s="11">
        <v>5</v>
      </c>
      <c r="D231" s="11" t="s">
        <v>415</v>
      </c>
      <c r="E231" s="11" t="s">
        <v>84</v>
      </c>
      <c r="F231" s="11" t="s">
        <v>416</v>
      </c>
      <c r="G231" s="95" t="s">
        <v>267</v>
      </c>
      <c r="H231" s="11" t="s">
        <v>404</v>
      </c>
      <c r="I231" s="11" t="s">
        <v>417</v>
      </c>
      <c r="J231" s="11" t="s">
        <v>302</v>
      </c>
      <c r="K231" s="11">
        <v>0</v>
      </c>
      <c r="L231" s="11">
        <v>0</v>
      </c>
      <c r="M231" s="11">
        <v>0</v>
      </c>
      <c r="N231" s="103" t="s">
        <v>581</v>
      </c>
      <c r="O231" s="67"/>
    </row>
    <row r="232" spans="1:15" ht="45" hidden="1">
      <c r="A232" s="66" t="s">
        <v>401</v>
      </c>
      <c r="B232" s="66" t="s">
        <v>134</v>
      </c>
      <c r="C232" s="11">
        <v>6</v>
      </c>
      <c r="D232" s="11" t="s">
        <v>418</v>
      </c>
      <c r="E232" s="11" t="s">
        <v>84</v>
      </c>
      <c r="F232" s="11" t="s">
        <v>419</v>
      </c>
      <c r="G232" s="95" t="s">
        <v>267</v>
      </c>
      <c r="H232" s="11" t="s">
        <v>404</v>
      </c>
      <c r="I232" s="11" t="s">
        <v>420</v>
      </c>
      <c r="J232" s="11" t="s">
        <v>302</v>
      </c>
      <c r="K232" s="11">
        <v>1</v>
      </c>
      <c r="L232" s="11">
        <v>1</v>
      </c>
      <c r="M232" s="11">
        <v>0</v>
      </c>
      <c r="N232" s="103" t="s">
        <v>581</v>
      </c>
      <c r="O232" s="67"/>
    </row>
    <row r="233" spans="1:15" ht="60" hidden="1">
      <c r="A233" s="66" t="s">
        <v>401</v>
      </c>
      <c r="B233" s="66" t="s">
        <v>134</v>
      </c>
      <c r="C233" s="11">
        <v>7</v>
      </c>
      <c r="D233" s="11" t="s">
        <v>422</v>
      </c>
      <c r="E233" s="11" t="s">
        <v>84</v>
      </c>
      <c r="F233" s="11" t="s">
        <v>576</v>
      </c>
      <c r="G233" s="95" t="s">
        <v>267</v>
      </c>
      <c r="H233" s="11" t="s">
        <v>424</v>
      </c>
      <c r="I233" s="11" t="s">
        <v>425</v>
      </c>
      <c r="J233" s="11" t="s">
        <v>87</v>
      </c>
      <c r="K233" s="11">
        <v>8.64</v>
      </c>
      <c r="L233" s="11">
        <v>8.64</v>
      </c>
      <c r="M233" s="11">
        <v>0</v>
      </c>
      <c r="N233" s="103" t="s">
        <v>581</v>
      </c>
      <c r="O233" s="67"/>
    </row>
    <row r="234" spans="1:15" ht="45" hidden="1">
      <c r="A234" s="66" t="s">
        <v>401</v>
      </c>
      <c r="B234" s="66" t="s">
        <v>134</v>
      </c>
      <c r="C234" s="11">
        <v>8</v>
      </c>
      <c r="D234" s="11" t="s">
        <v>426</v>
      </c>
      <c r="E234" s="11" t="s">
        <v>84</v>
      </c>
      <c r="F234" s="11" t="s">
        <v>427</v>
      </c>
      <c r="G234" s="11" t="s">
        <v>267</v>
      </c>
      <c r="H234" s="11" t="s">
        <v>429</v>
      </c>
      <c r="I234" s="11" t="s">
        <v>439</v>
      </c>
      <c r="J234" s="11" t="s">
        <v>87</v>
      </c>
      <c r="K234" s="11">
        <v>-30.77</v>
      </c>
      <c r="L234" s="11">
        <v>0</v>
      </c>
      <c r="M234" s="11">
        <v>0</v>
      </c>
      <c r="N234" s="103" t="s">
        <v>581</v>
      </c>
      <c r="O234" s="67"/>
    </row>
    <row r="235" spans="1:15" ht="45">
      <c r="A235" s="66" t="s">
        <v>354</v>
      </c>
      <c r="B235" s="66" t="s">
        <v>137</v>
      </c>
      <c r="C235" s="19">
        <v>11</v>
      </c>
      <c r="D235" s="20" t="s">
        <v>38</v>
      </c>
      <c r="E235" s="20" t="s">
        <v>234</v>
      </c>
      <c r="F235" s="20" t="s">
        <v>304</v>
      </c>
      <c r="G235" s="20" t="s">
        <v>355</v>
      </c>
      <c r="H235" s="20" t="s">
        <v>267</v>
      </c>
      <c r="I235" s="21" t="s">
        <v>477</v>
      </c>
      <c r="J235" s="19" t="s">
        <v>87</v>
      </c>
      <c r="K235" s="21">
        <v>1.49</v>
      </c>
      <c r="L235" s="21">
        <v>1.49</v>
      </c>
      <c r="M235" s="21">
        <v>2.52</v>
      </c>
      <c r="N235" s="21"/>
      <c r="O235" s="67"/>
    </row>
    <row r="236" spans="1:15" ht="60">
      <c r="A236" s="66" t="s">
        <v>354</v>
      </c>
      <c r="B236" s="66" t="s">
        <v>137</v>
      </c>
      <c r="C236" s="19">
        <v>14</v>
      </c>
      <c r="D236" s="20" t="s">
        <v>43</v>
      </c>
      <c r="E236" s="20" t="s">
        <v>234</v>
      </c>
      <c r="F236" s="20" t="s">
        <v>313</v>
      </c>
      <c r="G236" s="20" t="s">
        <v>355</v>
      </c>
      <c r="H236" s="20" t="s">
        <v>267</v>
      </c>
      <c r="I236" s="21" t="s">
        <v>357</v>
      </c>
      <c r="J236" s="19" t="s">
        <v>87</v>
      </c>
      <c r="K236" s="21">
        <v>66.66</v>
      </c>
      <c r="L236" s="21">
        <v>66.66</v>
      </c>
      <c r="M236" s="21">
        <v>66.66</v>
      </c>
      <c r="N236" s="21"/>
      <c r="O236" s="67"/>
    </row>
    <row r="237" spans="1:15" ht="45">
      <c r="A237" s="66" t="s">
        <v>354</v>
      </c>
      <c r="B237" s="66" t="s">
        <v>137</v>
      </c>
      <c r="C237" s="19">
        <v>15</v>
      </c>
      <c r="D237" s="20" t="s">
        <v>197</v>
      </c>
      <c r="E237" s="19" t="s">
        <v>234</v>
      </c>
      <c r="F237" s="20" t="s">
        <v>358</v>
      </c>
      <c r="G237" s="20" t="s">
        <v>355</v>
      </c>
      <c r="H237" s="20" t="s">
        <v>267</v>
      </c>
      <c r="I237" s="21"/>
      <c r="J237" s="19" t="s">
        <v>360</v>
      </c>
      <c r="K237" s="21"/>
      <c r="L237" s="21"/>
      <c r="M237" s="21"/>
      <c r="N237" s="21"/>
      <c r="O237" s="67"/>
    </row>
    <row r="238" spans="1:15" ht="45">
      <c r="A238" s="66" t="s">
        <v>354</v>
      </c>
      <c r="B238" s="66" t="s">
        <v>137</v>
      </c>
      <c r="C238" s="19">
        <v>16</v>
      </c>
      <c r="D238" s="20" t="s">
        <v>45</v>
      </c>
      <c r="E238" s="19" t="s">
        <v>234</v>
      </c>
      <c r="F238" s="20" t="s">
        <v>361</v>
      </c>
      <c r="G238" s="20" t="s">
        <v>355</v>
      </c>
      <c r="H238" s="20" t="s">
        <v>267</v>
      </c>
      <c r="I238" s="21" t="s">
        <v>362</v>
      </c>
      <c r="J238" s="19" t="s">
        <v>360</v>
      </c>
      <c r="K238" s="21">
        <v>33.33</v>
      </c>
      <c r="L238" s="21">
        <v>33.33</v>
      </c>
      <c r="M238" s="21">
        <v>33.33</v>
      </c>
      <c r="N238" s="21"/>
      <c r="O238" s="67"/>
    </row>
    <row r="239" spans="1:15" ht="108.75" hidden="1">
      <c r="A239" s="66" t="s">
        <v>363</v>
      </c>
      <c r="B239" s="66" t="s">
        <v>137</v>
      </c>
      <c r="C239" s="19">
        <v>6</v>
      </c>
      <c r="D239" s="20" t="s">
        <v>364</v>
      </c>
      <c r="E239" s="20" t="s">
        <v>234</v>
      </c>
      <c r="F239" s="20" t="s">
        <v>365</v>
      </c>
      <c r="G239" s="20" t="s">
        <v>366</v>
      </c>
      <c r="H239" s="20" t="s">
        <v>367</v>
      </c>
      <c r="I239" s="68" t="s">
        <v>368</v>
      </c>
      <c r="J239" s="19" t="s">
        <v>87</v>
      </c>
      <c r="K239" s="69">
        <v>90</v>
      </c>
      <c r="L239" s="69">
        <v>100</v>
      </c>
      <c r="M239" s="69">
        <v>95</v>
      </c>
      <c r="N239" s="69"/>
      <c r="O239" s="67"/>
    </row>
    <row r="240" spans="1:15" ht="81" hidden="1">
      <c r="A240" s="66" t="s">
        <v>363</v>
      </c>
      <c r="B240" s="66" t="s">
        <v>137</v>
      </c>
      <c r="C240" s="19">
        <v>7</v>
      </c>
      <c r="D240" s="20" t="s">
        <v>370</v>
      </c>
      <c r="E240" s="20" t="s">
        <v>84</v>
      </c>
      <c r="F240" s="20" t="s">
        <v>371</v>
      </c>
      <c r="G240" s="20" t="s">
        <v>366</v>
      </c>
      <c r="H240" s="20" t="s">
        <v>267</v>
      </c>
      <c r="I240" s="68" t="s">
        <v>372</v>
      </c>
      <c r="J240" s="19" t="s">
        <v>87</v>
      </c>
      <c r="K240" s="69">
        <v>55.55</v>
      </c>
      <c r="L240" s="69">
        <v>80</v>
      </c>
      <c r="M240" s="69">
        <v>97</v>
      </c>
      <c r="N240" s="69"/>
      <c r="O240" s="67"/>
    </row>
    <row r="241" spans="1:15" ht="31.5" hidden="1">
      <c r="A241" s="66" t="s">
        <v>363</v>
      </c>
      <c r="B241" s="66" t="s">
        <v>137</v>
      </c>
      <c r="C241" s="19">
        <v>8</v>
      </c>
      <c r="D241" s="20" t="s">
        <v>373</v>
      </c>
      <c r="E241" s="20" t="s">
        <v>84</v>
      </c>
      <c r="F241" s="20" t="s">
        <v>374</v>
      </c>
      <c r="G241" s="20" t="s">
        <v>366</v>
      </c>
      <c r="H241" s="20" t="s">
        <v>267</v>
      </c>
      <c r="I241" s="68" t="s">
        <v>483</v>
      </c>
      <c r="J241" s="19" t="s">
        <v>302</v>
      </c>
      <c r="K241" s="69">
        <v>1</v>
      </c>
      <c r="L241" s="69">
        <v>1</v>
      </c>
      <c r="M241" s="69">
        <v>0</v>
      </c>
      <c r="N241" s="69"/>
      <c r="O241" s="67"/>
    </row>
    <row r="242" spans="1:15" hidden="1">
      <c r="A242" s="66" t="s">
        <v>363</v>
      </c>
      <c r="B242" s="66" t="s">
        <v>137</v>
      </c>
      <c r="C242" s="19">
        <v>10</v>
      </c>
      <c r="D242" s="20" t="s">
        <v>376</v>
      </c>
      <c r="E242" s="20" t="s">
        <v>84</v>
      </c>
      <c r="F242" s="20" t="s">
        <v>377</v>
      </c>
      <c r="G242" s="20" t="s">
        <v>366</v>
      </c>
      <c r="H242" s="20" t="s">
        <v>267</v>
      </c>
      <c r="I242" s="21" t="s">
        <v>378</v>
      </c>
      <c r="J242" s="19" t="s">
        <v>379</v>
      </c>
      <c r="K242" s="21">
        <v>94</v>
      </c>
      <c r="L242" s="21">
        <v>96</v>
      </c>
      <c r="M242" s="21">
        <v>132</v>
      </c>
      <c r="N242" s="21"/>
      <c r="O242" s="67"/>
    </row>
    <row r="243" spans="1:15" hidden="1">
      <c r="A243" s="66" t="s">
        <v>363</v>
      </c>
      <c r="B243" s="66" t="s">
        <v>137</v>
      </c>
      <c r="C243" s="19">
        <v>11</v>
      </c>
      <c r="D243" s="20" t="s">
        <v>380</v>
      </c>
      <c r="E243" s="20" t="s">
        <v>84</v>
      </c>
      <c r="F243" s="20" t="s">
        <v>381</v>
      </c>
      <c r="G243" s="20" t="s">
        <v>366</v>
      </c>
      <c r="H243" s="20" t="s">
        <v>267</v>
      </c>
      <c r="I243" s="21" t="s">
        <v>382</v>
      </c>
      <c r="J243" s="19" t="s">
        <v>379</v>
      </c>
      <c r="K243" s="21">
        <v>83</v>
      </c>
      <c r="L243" s="21">
        <v>94</v>
      </c>
      <c r="M243" s="21">
        <v>96</v>
      </c>
      <c r="N243" s="21"/>
      <c r="O243" s="67"/>
    </row>
    <row r="244" spans="1:15" ht="30" hidden="1">
      <c r="A244" s="66" t="s">
        <v>363</v>
      </c>
      <c r="B244" s="66" t="s">
        <v>137</v>
      </c>
      <c r="C244" s="19">
        <v>12</v>
      </c>
      <c r="D244" s="20" t="s">
        <v>383</v>
      </c>
      <c r="E244" s="20" t="s">
        <v>84</v>
      </c>
      <c r="F244" s="20" t="s">
        <v>384</v>
      </c>
      <c r="G244" s="20" t="s">
        <v>366</v>
      </c>
      <c r="H244" s="20" t="s">
        <v>267</v>
      </c>
      <c r="I244" s="21" t="s">
        <v>385</v>
      </c>
      <c r="J244" s="19" t="s">
        <v>386</v>
      </c>
      <c r="K244" s="21">
        <v>0</v>
      </c>
      <c r="L244" s="21">
        <v>0</v>
      </c>
      <c r="M244" s="21">
        <v>0</v>
      </c>
      <c r="N244" s="21"/>
      <c r="O244" s="67"/>
    </row>
    <row r="245" spans="1:15" ht="30" hidden="1">
      <c r="A245" s="66" t="s">
        <v>363</v>
      </c>
      <c r="B245" s="66" t="s">
        <v>137</v>
      </c>
      <c r="C245" s="19">
        <v>13</v>
      </c>
      <c r="D245" s="20" t="s">
        <v>387</v>
      </c>
      <c r="E245" s="20" t="s">
        <v>84</v>
      </c>
      <c r="F245" s="20" t="s">
        <v>388</v>
      </c>
      <c r="G245" s="20" t="s">
        <v>366</v>
      </c>
      <c r="H245" s="20" t="s">
        <v>324</v>
      </c>
      <c r="I245" s="21" t="s">
        <v>435</v>
      </c>
      <c r="J245" s="19" t="s">
        <v>379</v>
      </c>
      <c r="K245" s="21">
        <v>34</v>
      </c>
      <c r="L245" s="21">
        <v>47</v>
      </c>
      <c r="M245" s="21">
        <v>49</v>
      </c>
      <c r="N245" s="21"/>
      <c r="O245" s="67"/>
    </row>
    <row r="246" spans="1:15" ht="30" hidden="1">
      <c r="A246" s="66" t="s">
        <v>363</v>
      </c>
      <c r="B246" s="66" t="s">
        <v>137</v>
      </c>
      <c r="C246" s="19">
        <v>14</v>
      </c>
      <c r="D246" s="20" t="s">
        <v>390</v>
      </c>
      <c r="E246" s="20" t="s">
        <v>84</v>
      </c>
      <c r="F246" s="20" t="s">
        <v>391</v>
      </c>
      <c r="G246" s="20" t="s">
        <v>366</v>
      </c>
      <c r="H246" s="20" t="s">
        <v>324</v>
      </c>
      <c r="I246" s="21" t="s">
        <v>392</v>
      </c>
      <c r="J246" s="19" t="s">
        <v>379</v>
      </c>
      <c r="K246" s="21">
        <v>26</v>
      </c>
      <c r="L246" s="21">
        <v>28</v>
      </c>
      <c r="M246" s="21">
        <v>31</v>
      </c>
      <c r="N246" s="21"/>
      <c r="O246" s="67"/>
    </row>
    <row r="247" spans="1:15" ht="30" hidden="1">
      <c r="A247" s="66" t="s">
        <v>363</v>
      </c>
      <c r="B247" s="66" t="s">
        <v>137</v>
      </c>
      <c r="C247" s="19">
        <v>15</v>
      </c>
      <c r="D247" s="20" t="s">
        <v>393</v>
      </c>
      <c r="E247" s="20" t="s">
        <v>84</v>
      </c>
      <c r="F247" s="20" t="s">
        <v>394</v>
      </c>
      <c r="G247" s="20" t="s">
        <v>366</v>
      </c>
      <c r="H247" s="20" t="s">
        <v>324</v>
      </c>
      <c r="I247" s="21" t="s">
        <v>436</v>
      </c>
      <c r="J247" s="19" t="s">
        <v>379</v>
      </c>
      <c r="K247" s="21">
        <v>34</v>
      </c>
      <c r="L247" s="21">
        <v>47</v>
      </c>
      <c r="M247" s="21">
        <v>54</v>
      </c>
      <c r="N247" s="21"/>
      <c r="O247" s="67"/>
    </row>
    <row r="248" spans="1:15" ht="45" hidden="1">
      <c r="A248" s="66" t="s">
        <v>396</v>
      </c>
      <c r="B248" s="66" t="s">
        <v>137</v>
      </c>
      <c r="C248" s="19">
        <v>4</v>
      </c>
      <c r="D248" s="45" t="s">
        <v>397</v>
      </c>
      <c r="E248" s="74" t="s">
        <v>234</v>
      </c>
      <c r="F248" s="75" t="s">
        <v>398</v>
      </c>
      <c r="G248" s="45" t="s">
        <v>399</v>
      </c>
      <c r="H248" s="45" t="s">
        <v>367</v>
      </c>
      <c r="I248" s="21" t="s">
        <v>400</v>
      </c>
      <c r="J248" s="19" t="s">
        <v>87</v>
      </c>
      <c r="K248" s="21">
        <v>100</v>
      </c>
      <c r="L248" s="21">
        <v>100</v>
      </c>
      <c r="M248" s="21">
        <v>100</v>
      </c>
      <c r="N248" s="21"/>
      <c r="O248" s="67"/>
    </row>
    <row r="249" spans="1:15" ht="30" hidden="1">
      <c r="A249" s="66" t="s">
        <v>401</v>
      </c>
      <c r="B249" s="66" t="s">
        <v>137</v>
      </c>
      <c r="C249" s="19">
        <v>1</v>
      </c>
      <c r="D249" s="45" t="s">
        <v>402</v>
      </c>
      <c r="E249" s="45" t="s">
        <v>84</v>
      </c>
      <c r="F249" s="45" t="s">
        <v>403</v>
      </c>
      <c r="G249" s="76" t="s">
        <v>267</v>
      </c>
      <c r="H249" s="45" t="s">
        <v>404</v>
      </c>
      <c r="I249" s="21" t="s">
        <v>498</v>
      </c>
      <c r="J249" s="19" t="s">
        <v>302</v>
      </c>
      <c r="K249" s="21">
        <v>0</v>
      </c>
      <c r="L249" s="21">
        <v>1</v>
      </c>
      <c r="M249" s="21">
        <v>0</v>
      </c>
      <c r="N249" s="21"/>
      <c r="O249" s="67"/>
    </row>
    <row r="250" spans="1:15" ht="30" hidden="1">
      <c r="A250" s="66" t="s">
        <v>401</v>
      </c>
      <c r="B250" s="66" t="s">
        <v>137</v>
      </c>
      <c r="C250" s="19">
        <v>2</v>
      </c>
      <c r="D250" s="45" t="s">
        <v>406</v>
      </c>
      <c r="E250" s="45" t="s">
        <v>84</v>
      </c>
      <c r="F250" s="45" t="s">
        <v>407</v>
      </c>
      <c r="G250" s="76" t="s">
        <v>267</v>
      </c>
      <c r="H250" s="45" t="s">
        <v>404</v>
      </c>
      <c r="I250" s="21" t="s">
        <v>437</v>
      </c>
      <c r="J250" s="19" t="s">
        <v>302</v>
      </c>
      <c r="K250" s="21">
        <v>0</v>
      </c>
      <c r="L250" s="21">
        <v>1</v>
      </c>
      <c r="M250" s="21">
        <v>0</v>
      </c>
      <c r="N250" s="21"/>
      <c r="O250" s="67"/>
    </row>
    <row r="251" spans="1:15" ht="30" hidden="1">
      <c r="A251" s="66" t="s">
        <v>401</v>
      </c>
      <c r="B251" s="66" t="s">
        <v>137</v>
      </c>
      <c r="C251" s="19">
        <v>3</v>
      </c>
      <c r="D251" s="45" t="s">
        <v>409</v>
      </c>
      <c r="E251" s="45" t="s">
        <v>84</v>
      </c>
      <c r="F251" s="45" t="s">
        <v>410</v>
      </c>
      <c r="G251" s="76" t="s">
        <v>267</v>
      </c>
      <c r="H251" s="45" t="s">
        <v>404</v>
      </c>
      <c r="I251" s="21" t="s">
        <v>470</v>
      </c>
      <c r="J251" s="19" t="s">
        <v>302</v>
      </c>
      <c r="K251" s="21">
        <v>0</v>
      </c>
      <c r="L251" s="21">
        <v>1</v>
      </c>
      <c r="M251" s="21">
        <v>0</v>
      </c>
      <c r="N251" s="21"/>
      <c r="O251" s="67"/>
    </row>
    <row r="252" spans="1:15" ht="30" hidden="1">
      <c r="A252" s="66" t="s">
        <v>401</v>
      </c>
      <c r="B252" s="66" t="s">
        <v>137</v>
      </c>
      <c r="C252" s="19">
        <v>4</v>
      </c>
      <c r="D252" s="45" t="s">
        <v>412</v>
      </c>
      <c r="E252" s="45" t="s">
        <v>84</v>
      </c>
      <c r="F252" s="45" t="s">
        <v>413</v>
      </c>
      <c r="G252" s="76" t="s">
        <v>267</v>
      </c>
      <c r="H252" s="45" t="s">
        <v>404</v>
      </c>
      <c r="I252" s="21" t="s">
        <v>471</v>
      </c>
      <c r="J252" s="19" t="s">
        <v>302</v>
      </c>
      <c r="K252" s="21">
        <v>0</v>
      </c>
      <c r="L252" s="21">
        <v>1</v>
      </c>
      <c r="M252" s="21">
        <v>0</v>
      </c>
      <c r="N252" s="21"/>
      <c r="O252" s="67"/>
    </row>
    <row r="253" spans="1:15" ht="45" hidden="1">
      <c r="A253" s="66" t="s">
        <v>401</v>
      </c>
      <c r="B253" s="66" t="s">
        <v>137</v>
      </c>
      <c r="C253" s="19">
        <v>5</v>
      </c>
      <c r="D253" s="45" t="s">
        <v>415</v>
      </c>
      <c r="E253" s="45" t="s">
        <v>84</v>
      </c>
      <c r="F253" s="45" t="s">
        <v>416</v>
      </c>
      <c r="G253" s="76" t="s">
        <v>267</v>
      </c>
      <c r="H253" s="45" t="s">
        <v>404</v>
      </c>
      <c r="I253" s="21" t="s">
        <v>417</v>
      </c>
      <c r="J253" s="19" t="s">
        <v>302</v>
      </c>
      <c r="K253" s="21">
        <v>0</v>
      </c>
      <c r="L253" s="21">
        <v>1</v>
      </c>
      <c r="M253" s="21">
        <v>0</v>
      </c>
      <c r="N253" s="21"/>
      <c r="O253" s="67"/>
    </row>
    <row r="254" spans="1:15" ht="45" hidden="1">
      <c r="A254" s="66" t="s">
        <v>401</v>
      </c>
      <c r="B254" s="66" t="s">
        <v>137</v>
      </c>
      <c r="C254" s="19">
        <v>6</v>
      </c>
      <c r="D254" s="45" t="s">
        <v>418</v>
      </c>
      <c r="E254" s="45" t="s">
        <v>84</v>
      </c>
      <c r="F254" s="45" t="s">
        <v>419</v>
      </c>
      <c r="G254" s="76" t="s">
        <v>267</v>
      </c>
      <c r="H254" s="45" t="s">
        <v>404</v>
      </c>
      <c r="I254" s="21" t="s">
        <v>420</v>
      </c>
      <c r="J254" s="19" t="s">
        <v>302</v>
      </c>
      <c r="K254" s="21">
        <v>0</v>
      </c>
      <c r="L254" s="21">
        <v>0</v>
      </c>
      <c r="M254" s="21">
        <v>0</v>
      </c>
      <c r="N254" s="21"/>
      <c r="O254" s="67"/>
    </row>
    <row r="255" spans="1:15" ht="60" hidden="1">
      <c r="A255" s="66" t="s">
        <v>401</v>
      </c>
      <c r="B255" s="66" t="s">
        <v>137</v>
      </c>
      <c r="C255" s="19">
        <v>7</v>
      </c>
      <c r="D255" s="45" t="s">
        <v>422</v>
      </c>
      <c r="E255" s="45" t="s">
        <v>84</v>
      </c>
      <c r="F255" s="45" t="s">
        <v>423</v>
      </c>
      <c r="G255" s="76" t="s">
        <v>267</v>
      </c>
      <c r="H255" s="45" t="s">
        <v>424</v>
      </c>
      <c r="I255" s="21" t="s">
        <v>425</v>
      </c>
      <c r="J255" s="19" t="s">
        <v>87</v>
      </c>
      <c r="K255" s="21">
        <v>0</v>
      </c>
      <c r="L255" s="21">
        <v>0</v>
      </c>
      <c r="M255" s="21">
        <v>0</v>
      </c>
      <c r="N255" s="21"/>
      <c r="O255" s="67"/>
    </row>
    <row r="256" spans="1:15" ht="45" hidden="1">
      <c r="A256" s="66" t="s">
        <v>401</v>
      </c>
      <c r="B256" s="66" t="s">
        <v>137</v>
      </c>
      <c r="C256" s="19">
        <v>8</v>
      </c>
      <c r="D256" s="45" t="s">
        <v>426</v>
      </c>
      <c r="E256" s="45" t="s">
        <v>84</v>
      </c>
      <c r="F256" s="45" t="s">
        <v>427</v>
      </c>
      <c r="G256" s="45" t="s">
        <v>428</v>
      </c>
      <c r="H256" s="45" t="s">
        <v>429</v>
      </c>
      <c r="I256" s="21" t="s">
        <v>439</v>
      </c>
      <c r="J256" s="19" t="s">
        <v>87</v>
      </c>
      <c r="K256" s="21">
        <v>0</v>
      </c>
      <c r="L256" s="21">
        <v>0</v>
      </c>
      <c r="M256" s="21">
        <v>0</v>
      </c>
      <c r="N256" s="21"/>
      <c r="O256" s="67"/>
    </row>
    <row r="257" spans="1:15" ht="45">
      <c r="A257" s="66" t="s">
        <v>354</v>
      </c>
      <c r="B257" s="66" t="s">
        <v>145</v>
      </c>
      <c r="C257" s="19">
        <v>11</v>
      </c>
      <c r="D257" s="20" t="s">
        <v>38</v>
      </c>
      <c r="E257" s="20" t="s">
        <v>234</v>
      </c>
      <c r="F257" s="20" t="s">
        <v>304</v>
      </c>
      <c r="G257" s="20" t="s">
        <v>355</v>
      </c>
      <c r="H257" s="20" t="s">
        <v>267</v>
      </c>
      <c r="I257" s="21" t="s">
        <v>477</v>
      </c>
      <c r="J257" s="19" t="s">
        <v>87</v>
      </c>
      <c r="K257" s="21">
        <v>8.73</v>
      </c>
      <c r="L257" s="21">
        <v>10</v>
      </c>
      <c r="M257" s="21">
        <v>3.14</v>
      </c>
      <c r="N257" s="21" t="s">
        <v>582</v>
      </c>
      <c r="O257" s="67"/>
    </row>
    <row r="258" spans="1:15" ht="60">
      <c r="A258" s="66" t="s">
        <v>354</v>
      </c>
      <c r="B258" s="66" t="s">
        <v>145</v>
      </c>
      <c r="C258" s="19">
        <v>14</v>
      </c>
      <c r="D258" s="20" t="s">
        <v>43</v>
      </c>
      <c r="E258" s="20" t="s">
        <v>234</v>
      </c>
      <c r="F258" s="20" t="s">
        <v>313</v>
      </c>
      <c r="G258" s="20" t="s">
        <v>355</v>
      </c>
      <c r="H258" s="20" t="s">
        <v>267</v>
      </c>
      <c r="I258" s="21"/>
      <c r="J258" s="19" t="s">
        <v>87</v>
      </c>
      <c r="K258" s="21"/>
      <c r="L258" s="21"/>
      <c r="M258" s="21"/>
      <c r="N258" s="21"/>
      <c r="O258" s="67"/>
    </row>
    <row r="259" spans="1:15" ht="45">
      <c r="A259" s="66" t="s">
        <v>354</v>
      </c>
      <c r="B259" s="66" t="s">
        <v>145</v>
      </c>
      <c r="C259" s="19">
        <v>15</v>
      </c>
      <c r="D259" s="20" t="s">
        <v>197</v>
      </c>
      <c r="E259" s="19" t="s">
        <v>234</v>
      </c>
      <c r="F259" s="20" t="s">
        <v>358</v>
      </c>
      <c r="G259" s="20" t="s">
        <v>355</v>
      </c>
      <c r="H259" s="20" t="s">
        <v>267</v>
      </c>
      <c r="I259" s="19"/>
      <c r="J259" s="19" t="s">
        <v>360</v>
      </c>
      <c r="K259" s="19"/>
      <c r="L259" s="19"/>
      <c r="M259" s="19"/>
      <c r="N259" s="19"/>
      <c r="O259" s="67"/>
    </row>
    <row r="260" spans="1:15" ht="45">
      <c r="A260" s="66" t="s">
        <v>354</v>
      </c>
      <c r="B260" s="66" t="s">
        <v>145</v>
      </c>
      <c r="C260" s="19">
        <v>16</v>
      </c>
      <c r="D260" s="20" t="s">
        <v>45</v>
      </c>
      <c r="E260" s="19" t="s">
        <v>234</v>
      </c>
      <c r="F260" s="20" t="s">
        <v>361</v>
      </c>
      <c r="G260" s="20" t="s">
        <v>355</v>
      </c>
      <c r="H260" s="20" t="s">
        <v>267</v>
      </c>
      <c r="I260" s="19"/>
      <c r="J260" s="19" t="s">
        <v>360</v>
      </c>
      <c r="K260" s="19"/>
      <c r="L260" s="19"/>
      <c r="M260" s="19"/>
      <c r="N260" s="19"/>
      <c r="O260" s="67"/>
    </row>
    <row r="261" spans="1:15" ht="45" hidden="1">
      <c r="A261" s="66" t="s">
        <v>363</v>
      </c>
      <c r="B261" s="66" t="s">
        <v>145</v>
      </c>
      <c r="C261" s="19">
        <v>6</v>
      </c>
      <c r="D261" s="20" t="s">
        <v>583</v>
      </c>
      <c r="E261" s="20" t="s">
        <v>234</v>
      </c>
      <c r="F261" s="20" t="s">
        <v>566</v>
      </c>
      <c r="G261" s="20" t="s">
        <v>366</v>
      </c>
      <c r="H261" s="20" t="s">
        <v>367</v>
      </c>
      <c r="I261" s="68"/>
      <c r="J261" s="19" t="s">
        <v>87</v>
      </c>
      <c r="K261" s="69"/>
      <c r="L261" s="69"/>
      <c r="M261" s="69">
        <v>0.78</v>
      </c>
      <c r="N261" s="69"/>
      <c r="O261" s="67" t="s">
        <v>369</v>
      </c>
    </row>
    <row r="262" spans="1:15" ht="31.5" hidden="1">
      <c r="A262" s="66" t="s">
        <v>363</v>
      </c>
      <c r="B262" s="66" t="s">
        <v>145</v>
      </c>
      <c r="C262" s="19">
        <v>7</v>
      </c>
      <c r="D262" s="20" t="s">
        <v>584</v>
      </c>
      <c r="E262" s="20" t="s">
        <v>84</v>
      </c>
      <c r="F262" s="20" t="s">
        <v>568</v>
      </c>
      <c r="G262" s="20" t="s">
        <v>366</v>
      </c>
      <c r="H262" s="20" t="s">
        <v>267</v>
      </c>
      <c r="I262" s="68" t="s">
        <v>372</v>
      </c>
      <c r="J262" s="19" t="s">
        <v>87</v>
      </c>
      <c r="K262" s="69">
        <v>84</v>
      </c>
      <c r="L262" s="69">
        <v>86</v>
      </c>
      <c r="M262" s="69">
        <v>94</v>
      </c>
      <c r="N262" s="69"/>
      <c r="O262" s="67"/>
    </row>
    <row r="263" spans="1:15" ht="31.5" hidden="1">
      <c r="A263" s="66" t="s">
        <v>363</v>
      </c>
      <c r="B263" s="66" t="s">
        <v>145</v>
      </c>
      <c r="C263" s="19">
        <v>8</v>
      </c>
      <c r="D263" s="20" t="s">
        <v>373</v>
      </c>
      <c r="E263" s="20" t="s">
        <v>84</v>
      </c>
      <c r="F263" s="20" t="s">
        <v>374</v>
      </c>
      <c r="G263" s="20" t="s">
        <v>366</v>
      </c>
      <c r="H263" s="20" t="s">
        <v>267</v>
      </c>
      <c r="I263" s="68" t="s">
        <v>375</v>
      </c>
      <c r="J263" s="19" t="s">
        <v>302</v>
      </c>
      <c r="K263" s="69">
        <v>8</v>
      </c>
      <c r="L263" s="69">
        <v>10</v>
      </c>
      <c r="M263" s="69">
        <v>4.4000000000000004</v>
      </c>
      <c r="N263" s="69"/>
      <c r="O263" s="67"/>
    </row>
    <row r="264" spans="1:15" hidden="1">
      <c r="A264" s="66" t="s">
        <v>363</v>
      </c>
      <c r="B264" s="66" t="s">
        <v>145</v>
      </c>
      <c r="C264" s="19">
        <v>10</v>
      </c>
      <c r="D264" s="20" t="s">
        <v>376</v>
      </c>
      <c r="E264" s="20" t="s">
        <v>84</v>
      </c>
      <c r="F264" s="20" t="s">
        <v>377</v>
      </c>
      <c r="G264" s="20" t="s">
        <v>366</v>
      </c>
      <c r="H264" s="20" t="s">
        <v>267</v>
      </c>
      <c r="I264" s="21" t="s">
        <v>378</v>
      </c>
      <c r="J264" s="19" t="s">
        <v>379</v>
      </c>
      <c r="K264" s="21">
        <v>60</v>
      </c>
      <c r="L264" s="21">
        <v>62</v>
      </c>
      <c r="M264" s="21">
        <v>158</v>
      </c>
      <c r="N264" s="21"/>
      <c r="O264" s="67"/>
    </row>
    <row r="265" spans="1:15" hidden="1">
      <c r="A265" s="66" t="s">
        <v>363</v>
      </c>
      <c r="B265" s="66" t="s">
        <v>145</v>
      </c>
      <c r="C265" s="19">
        <v>11</v>
      </c>
      <c r="D265" s="20" t="s">
        <v>380</v>
      </c>
      <c r="E265" s="20" t="s">
        <v>84</v>
      </c>
      <c r="F265" s="20" t="s">
        <v>381</v>
      </c>
      <c r="G265" s="20" t="s">
        <v>366</v>
      </c>
      <c r="H265" s="20" t="s">
        <v>267</v>
      </c>
      <c r="I265" s="21" t="s">
        <v>382</v>
      </c>
      <c r="J265" s="19" t="s">
        <v>379</v>
      </c>
      <c r="K265" s="21">
        <v>4</v>
      </c>
      <c r="L265" s="21">
        <v>8</v>
      </c>
      <c r="M265" s="21">
        <v>1</v>
      </c>
      <c r="N265" s="21"/>
      <c r="O265" s="67"/>
    </row>
    <row r="266" spans="1:15" ht="30" hidden="1">
      <c r="A266" s="66" t="s">
        <v>363</v>
      </c>
      <c r="B266" s="66" t="s">
        <v>145</v>
      </c>
      <c r="C266" s="19">
        <v>12</v>
      </c>
      <c r="D266" s="20" t="s">
        <v>383</v>
      </c>
      <c r="E266" s="20" t="s">
        <v>84</v>
      </c>
      <c r="F266" s="20" t="s">
        <v>384</v>
      </c>
      <c r="G266" s="20" t="s">
        <v>366</v>
      </c>
      <c r="H266" s="20" t="s">
        <v>267</v>
      </c>
      <c r="I266" s="21" t="s">
        <v>385</v>
      </c>
      <c r="J266" s="19" t="s">
        <v>386</v>
      </c>
      <c r="K266" s="21">
        <v>0</v>
      </c>
      <c r="L266" s="21">
        <v>0</v>
      </c>
      <c r="M266" s="21">
        <v>0</v>
      </c>
      <c r="N266" s="21"/>
      <c r="O266" s="67"/>
    </row>
    <row r="267" spans="1:15" ht="30" hidden="1">
      <c r="A267" s="66" t="s">
        <v>363</v>
      </c>
      <c r="B267" s="66" t="s">
        <v>145</v>
      </c>
      <c r="C267" s="19">
        <v>13</v>
      </c>
      <c r="D267" s="20" t="s">
        <v>387</v>
      </c>
      <c r="E267" s="20" t="s">
        <v>84</v>
      </c>
      <c r="F267" s="20" t="s">
        <v>388</v>
      </c>
      <c r="G267" s="20" t="s">
        <v>366</v>
      </c>
      <c r="H267" s="20" t="s">
        <v>324</v>
      </c>
      <c r="I267" s="21" t="s">
        <v>435</v>
      </c>
      <c r="J267" s="19" t="s">
        <v>379</v>
      </c>
      <c r="K267" s="21">
        <v>3</v>
      </c>
      <c r="L267" s="21">
        <v>6</v>
      </c>
      <c r="M267" s="21">
        <v>3</v>
      </c>
      <c r="N267" s="21"/>
      <c r="O267" s="67"/>
    </row>
    <row r="268" spans="1:15" ht="30" hidden="1">
      <c r="A268" s="66" t="s">
        <v>363</v>
      </c>
      <c r="B268" s="66" t="s">
        <v>145</v>
      </c>
      <c r="C268" s="19">
        <v>14</v>
      </c>
      <c r="D268" s="20" t="s">
        <v>390</v>
      </c>
      <c r="E268" s="20" t="s">
        <v>84</v>
      </c>
      <c r="F268" s="20" t="s">
        <v>391</v>
      </c>
      <c r="G268" s="20" t="s">
        <v>366</v>
      </c>
      <c r="H268" s="20" t="s">
        <v>324</v>
      </c>
      <c r="I268" s="21" t="s">
        <v>392</v>
      </c>
      <c r="J268" s="19" t="s">
        <v>379</v>
      </c>
      <c r="K268" s="21">
        <v>11</v>
      </c>
      <c r="L268" s="21">
        <v>20</v>
      </c>
      <c r="M268" s="21">
        <v>23</v>
      </c>
      <c r="N268" s="21"/>
      <c r="O268" s="67"/>
    </row>
    <row r="269" spans="1:15" ht="30" hidden="1">
      <c r="A269" s="66" t="s">
        <v>363</v>
      </c>
      <c r="B269" s="66" t="s">
        <v>145</v>
      </c>
      <c r="C269" s="19">
        <v>15</v>
      </c>
      <c r="D269" s="20" t="s">
        <v>393</v>
      </c>
      <c r="E269" s="20" t="s">
        <v>84</v>
      </c>
      <c r="F269" s="20" t="s">
        <v>394</v>
      </c>
      <c r="G269" s="20" t="s">
        <v>366</v>
      </c>
      <c r="H269" s="20" t="s">
        <v>324</v>
      </c>
      <c r="I269" s="21" t="s">
        <v>436</v>
      </c>
      <c r="J269" s="19" t="s">
        <v>379</v>
      </c>
      <c r="K269" s="21">
        <v>1</v>
      </c>
      <c r="L269" s="21">
        <v>3</v>
      </c>
      <c r="M269" s="21">
        <v>1</v>
      </c>
      <c r="N269" s="21"/>
      <c r="O269" s="67"/>
    </row>
    <row r="270" spans="1:15" ht="45" hidden="1">
      <c r="A270" s="66" t="s">
        <v>396</v>
      </c>
      <c r="B270" s="66" t="s">
        <v>145</v>
      </c>
      <c r="C270" s="19">
        <v>4</v>
      </c>
      <c r="D270" s="45" t="s">
        <v>397</v>
      </c>
      <c r="E270" s="74" t="s">
        <v>234</v>
      </c>
      <c r="F270" s="75" t="s">
        <v>398</v>
      </c>
      <c r="G270" s="45" t="s">
        <v>399</v>
      </c>
      <c r="H270" s="45" t="s">
        <v>367</v>
      </c>
      <c r="I270" s="21"/>
      <c r="J270" s="19" t="s">
        <v>87</v>
      </c>
      <c r="K270" s="21"/>
      <c r="L270" s="21"/>
      <c r="M270" s="21"/>
      <c r="N270" s="21"/>
      <c r="O270" s="67"/>
    </row>
    <row r="271" spans="1:15" ht="30" hidden="1">
      <c r="A271" s="66" t="s">
        <v>401</v>
      </c>
      <c r="B271" s="66" t="s">
        <v>145</v>
      </c>
      <c r="C271" s="19">
        <v>1</v>
      </c>
      <c r="D271" s="45" t="s">
        <v>402</v>
      </c>
      <c r="E271" s="45" t="s">
        <v>84</v>
      </c>
      <c r="F271" s="45" t="s">
        <v>403</v>
      </c>
      <c r="G271" s="76" t="s">
        <v>267</v>
      </c>
      <c r="H271" s="45" t="s">
        <v>570</v>
      </c>
      <c r="I271" s="21" t="s">
        <v>498</v>
      </c>
      <c r="J271" s="19" t="s">
        <v>302</v>
      </c>
      <c r="K271" s="21">
        <v>1</v>
      </c>
      <c r="L271" s="21">
        <v>5</v>
      </c>
      <c r="M271" s="21">
        <v>0</v>
      </c>
      <c r="N271" s="21"/>
      <c r="O271" s="67"/>
    </row>
    <row r="272" spans="1:15" ht="30" hidden="1">
      <c r="A272" s="66" t="s">
        <v>401</v>
      </c>
      <c r="B272" s="66" t="s">
        <v>145</v>
      </c>
      <c r="C272" s="19">
        <v>2</v>
      </c>
      <c r="D272" s="45" t="s">
        <v>406</v>
      </c>
      <c r="E272" s="45" t="s">
        <v>84</v>
      </c>
      <c r="F272" s="45" t="s">
        <v>407</v>
      </c>
      <c r="G272" s="76" t="s">
        <v>267</v>
      </c>
      <c r="H272" s="45" t="s">
        <v>570</v>
      </c>
      <c r="I272" s="21" t="s">
        <v>437</v>
      </c>
      <c r="J272" s="19" t="s">
        <v>302</v>
      </c>
      <c r="K272" s="21">
        <v>1</v>
      </c>
      <c r="L272" s="21">
        <v>5</v>
      </c>
      <c r="M272" s="21">
        <v>0</v>
      </c>
      <c r="N272" s="21"/>
      <c r="O272" s="67"/>
    </row>
    <row r="273" spans="1:15" ht="30" hidden="1">
      <c r="A273" s="66" t="s">
        <v>401</v>
      </c>
      <c r="B273" s="66" t="s">
        <v>145</v>
      </c>
      <c r="C273" s="19">
        <v>3</v>
      </c>
      <c r="D273" s="45" t="s">
        <v>409</v>
      </c>
      <c r="E273" s="45" t="s">
        <v>84</v>
      </c>
      <c r="F273" s="45" t="s">
        <v>410</v>
      </c>
      <c r="G273" s="76" t="s">
        <v>267</v>
      </c>
      <c r="H273" s="45" t="s">
        <v>570</v>
      </c>
      <c r="I273" s="21" t="s">
        <v>470</v>
      </c>
      <c r="J273" s="19" t="s">
        <v>302</v>
      </c>
      <c r="K273" s="21">
        <v>0</v>
      </c>
      <c r="L273" s="21">
        <v>5</v>
      </c>
      <c r="M273" s="21">
        <v>0</v>
      </c>
      <c r="N273" s="21"/>
      <c r="O273" s="67"/>
    </row>
    <row r="274" spans="1:15" ht="30" hidden="1">
      <c r="A274" s="66" t="s">
        <v>401</v>
      </c>
      <c r="B274" s="66" t="s">
        <v>145</v>
      </c>
      <c r="C274" s="19">
        <v>4</v>
      </c>
      <c r="D274" s="45" t="s">
        <v>412</v>
      </c>
      <c r="E274" s="45" t="s">
        <v>84</v>
      </c>
      <c r="F274" s="45" t="s">
        <v>413</v>
      </c>
      <c r="G274" s="76" t="s">
        <v>267</v>
      </c>
      <c r="H274" s="45" t="s">
        <v>570</v>
      </c>
      <c r="I274" s="21" t="s">
        <v>471</v>
      </c>
      <c r="J274" s="19" t="s">
        <v>302</v>
      </c>
      <c r="K274" s="21">
        <v>1</v>
      </c>
      <c r="L274" s="21">
        <v>5</v>
      </c>
      <c r="M274" s="21">
        <v>1</v>
      </c>
      <c r="N274" s="21"/>
      <c r="O274" s="67"/>
    </row>
    <row r="275" spans="1:15" ht="45" hidden="1">
      <c r="A275" s="66" t="s">
        <v>401</v>
      </c>
      <c r="B275" s="66" t="s">
        <v>145</v>
      </c>
      <c r="C275" s="19">
        <v>5</v>
      </c>
      <c r="D275" s="45" t="s">
        <v>415</v>
      </c>
      <c r="E275" s="45" t="s">
        <v>84</v>
      </c>
      <c r="F275" s="45" t="s">
        <v>416</v>
      </c>
      <c r="G275" s="76" t="s">
        <v>267</v>
      </c>
      <c r="H275" s="45" t="s">
        <v>570</v>
      </c>
      <c r="I275" s="21" t="s">
        <v>417</v>
      </c>
      <c r="J275" s="19" t="s">
        <v>302</v>
      </c>
      <c r="K275" s="21">
        <v>1</v>
      </c>
      <c r="L275" s="21">
        <v>5</v>
      </c>
      <c r="M275" s="21">
        <v>11</v>
      </c>
      <c r="N275" s="21"/>
      <c r="O275" s="67"/>
    </row>
    <row r="276" spans="1:15" ht="45" hidden="1">
      <c r="A276" s="66" t="s">
        <v>401</v>
      </c>
      <c r="B276" s="66" t="s">
        <v>145</v>
      </c>
      <c r="C276" s="19">
        <v>6</v>
      </c>
      <c r="D276" s="45" t="s">
        <v>418</v>
      </c>
      <c r="E276" s="45" t="s">
        <v>84</v>
      </c>
      <c r="F276" s="45" t="s">
        <v>419</v>
      </c>
      <c r="G276" s="76" t="s">
        <v>267</v>
      </c>
      <c r="H276" s="45" t="s">
        <v>570</v>
      </c>
      <c r="I276" s="21" t="s">
        <v>420</v>
      </c>
      <c r="J276" s="19" t="s">
        <v>302</v>
      </c>
      <c r="K276" s="21">
        <v>1</v>
      </c>
      <c r="L276" s="21">
        <v>5</v>
      </c>
      <c r="M276" s="21">
        <v>0</v>
      </c>
      <c r="N276" s="21"/>
      <c r="O276" s="67"/>
    </row>
    <row r="277" spans="1:15" ht="60" hidden="1">
      <c r="A277" s="66" t="s">
        <v>401</v>
      </c>
      <c r="B277" s="66" t="s">
        <v>145</v>
      </c>
      <c r="C277" s="19">
        <v>7</v>
      </c>
      <c r="D277" s="45" t="s">
        <v>422</v>
      </c>
      <c r="E277" s="45" t="s">
        <v>84</v>
      </c>
      <c r="F277" s="45" t="s">
        <v>423</v>
      </c>
      <c r="G277" s="76" t="s">
        <v>267</v>
      </c>
      <c r="H277" s="45" t="s">
        <v>577</v>
      </c>
      <c r="I277" s="21" t="s">
        <v>425</v>
      </c>
      <c r="J277" s="19" t="s">
        <v>87</v>
      </c>
      <c r="K277" s="21">
        <v>8</v>
      </c>
      <c r="L277" s="21">
        <v>10</v>
      </c>
      <c r="M277" s="21">
        <v>4.4000000000000004</v>
      </c>
      <c r="N277" s="21"/>
      <c r="O277" s="67"/>
    </row>
    <row r="278" spans="1:15" ht="45" hidden="1">
      <c r="A278" s="66" t="s">
        <v>401</v>
      </c>
      <c r="B278" s="66" t="s">
        <v>145</v>
      </c>
      <c r="C278" s="19">
        <v>8</v>
      </c>
      <c r="D278" s="45" t="s">
        <v>426</v>
      </c>
      <c r="E278" s="45" t="s">
        <v>84</v>
      </c>
      <c r="F278" s="45" t="s">
        <v>427</v>
      </c>
      <c r="G278" s="45" t="s">
        <v>428</v>
      </c>
      <c r="H278" s="45" t="s">
        <v>570</v>
      </c>
      <c r="I278" s="21" t="s">
        <v>439</v>
      </c>
      <c r="J278" s="19" t="s">
        <v>87</v>
      </c>
      <c r="K278" s="21">
        <v>80</v>
      </c>
      <c r="L278" s="21">
        <v>100</v>
      </c>
      <c r="M278" s="21">
        <v>20</v>
      </c>
      <c r="N278" s="21"/>
      <c r="O278" s="67"/>
    </row>
    <row r="279" spans="1:15" ht="45">
      <c r="A279" s="66" t="s">
        <v>354</v>
      </c>
      <c r="B279" s="66" t="s">
        <v>146</v>
      </c>
      <c r="C279" s="19">
        <v>11</v>
      </c>
      <c r="D279" s="20" t="s">
        <v>38</v>
      </c>
      <c r="E279" s="20" t="s">
        <v>234</v>
      </c>
      <c r="F279" s="20" t="s">
        <v>304</v>
      </c>
      <c r="G279" s="20" t="s">
        <v>355</v>
      </c>
      <c r="H279" s="20" t="s">
        <v>267</v>
      </c>
      <c r="I279" s="21" t="s">
        <v>477</v>
      </c>
      <c r="J279" s="19" t="s">
        <v>87</v>
      </c>
      <c r="K279" s="21">
        <v>7.38</v>
      </c>
      <c r="L279" s="21">
        <v>10</v>
      </c>
      <c r="M279" s="70">
        <v>5.3262316910785618E-2</v>
      </c>
      <c r="N279" s="21" t="s">
        <v>585</v>
      </c>
      <c r="O279" s="67"/>
    </row>
    <row r="280" spans="1:15" ht="60">
      <c r="A280" s="66" t="s">
        <v>354</v>
      </c>
      <c r="B280" s="66" t="s">
        <v>146</v>
      </c>
      <c r="C280" s="19">
        <v>14</v>
      </c>
      <c r="D280" s="20" t="s">
        <v>43</v>
      </c>
      <c r="E280" s="20" t="s">
        <v>234</v>
      </c>
      <c r="F280" s="20" t="s">
        <v>313</v>
      </c>
      <c r="G280" s="20" t="s">
        <v>355</v>
      </c>
      <c r="H280" s="20" t="s">
        <v>267</v>
      </c>
      <c r="I280" s="21" t="s">
        <v>357</v>
      </c>
      <c r="J280" s="19" t="s">
        <v>87</v>
      </c>
      <c r="K280" s="2">
        <v>0.85699999999999998</v>
      </c>
      <c r="L280" s="2">
        <v>0.85699999999999998</v>
      </c>
      <c r="M280" s="2">
        <v>0.8571428571428571</v>
      </c>
      <c r="N280" s="2"/>
      <c r="O280" s="67"/>
    </row>
    <row r="281" spans="1:15" ht="45">
      <c r="A281" s="66" t="s">
        <v>354</v>
      </c>
      <c r="B281" s="66" t="s">
        <v>146</v>
      </c>
      <c r="C281" s="19">
        <v>15</v>
      </c>
      <c r="D281" s="20" t="s">
        <v>197</v>
      </c>
      <c r="E281" s="19" t="s">
        <v>234</v>
      </c>
      <c r="F281" s="20" t="s">
        <v>358</v>
      </c>
      <c r="G281" s="20" t="s">
        <v>355</v>
      </c>
      <c r="H281" s="20" t="s">
        <v>267</v>
      </c>
      <c r="I281" s="21" t="s">
        <v>586</v>
      </c>
      <c r="J281" s="19" t="s">
        <v>360</v>
      </c>
      <c r="K281" s="2">
        <v>0.14280000000000001</v>
      </c>
      <c r="L281" s="2">
        <v>0.2</v>
      </c>
      <c r="M281" s="2">
        <v>0.14285714285714285</v>
      </c>
      <c r="N281" s="2" t="s">
        <v>587</v>
      </c>
      <c r="O281" s="67"/>
    </row>
    <row r="282" spans="1:15" ht="45">
      <c r="A282" s="66" t="s">
        <v>354</v>
      </c>
      <c r="B282" s="66" t="s">
        <v>146</v>
      </c>
      <c r="C282" s="19">
        <v>16</v>
      </c>
      <c r="D282" s="20" t="s">
        <v>45</v>
      </c>
      <c r="E282" s="19" t="s">
        <v>234</v>
      </c>
      <c r="F282" s="20" t="s">
        <v>361</v>
      </c>
      <c r="G282" s="20" t="s">
        <v>355</v>
      </c>
      <c r="H282" s="20" t="s">
        <v>267</v>
      </c>
      <c r="I282" s="21" t="s">
        <v>588</v>
      </c>
      <c r="J282" s="19" t="s">
        <v>360</v>
      </c>
      <c r="K282" s="2">
        <v>0.57140000000000002</v>
      </c>
      <c r="L282" s="2">
        <v>0.7</v>
      </c>
      <c r="M282" s="2">
        <v>0.5714285714285714</v>
      </c>
      <c r="N282" s="2" t="s">
        <v>587</v>
      </c>
      <c r="O282" s="67"/>
    </row>
    <row r="283" spans="1:15" ht="108.75" hidden="1">
      <c r="A283" s="66" t="s">
        <v>363</v>
      </c>
      <c r="B283" s="66" t="s">
        <v>146</v>
      </c>
      <c r="C283" s="19">
        <v>6</v>
      </c>
      <c r="D283" s="20" t="s">
        <v>364</v>
      </c>
      <c r="E283" s="20" t="s">
        <v>234</v>
      </c>
      <c r="F283" s="20" t="s">
        <v>365</v>
      </c>
      <c r="G283" s="20" t="s">
        <v>366</v>
      </c>
      <c r="H283" s="20" t="s">
        <v>367</v>
      </c>
      <c r="I283" s="68" t="s">
        <v>537</v>
      </c>
      <c r="J283" s="19" t="s">
        <v>87</v>
      </c>
      <c r="K283" s="69">
        <v>100</v>
      </c>
      <c r="L283" s="69">
        <v>100</v>
      </c>
      <c r="M283" s="70">
        <f>(36+24)/(36+24)</f>
        <v>1</v>
      </c>
      <c r="N283" s="69"/>
      <c r="O283" s="67"/>
    </row>
    <row r="284" spans="1:15" ht="81" hidden="1">
      <c r="A284" s="66" t="s">
        <v>363</v>
      </c>
      <c r="B284" s="66" t="s">
        <v>146</v>
      </c>
      <c r="C284" s="19">
        <v>7</v>
      </c>
      <c r="D284" s="20" t="s">
        <v>370</v>
      </c>
      <c r="E284" s="20" t="s">
        <v>84</v>
      </c>
      <c r="F284" s="20" t="s">
        <v>371</v>
      </c>
      <c r="G284" s="20" t="s">
        <v>366</v>
      </c>
      <c r="H284" s="20" t="s">
        <v>267</v>
      </c>
      <c r="I284" s="68" t="s">
        <v>372</v>
      </c>
      <c r="J284" s="19" t="s">
        <v>87</v>
      </c>
      <c r="K284" s="69">
        <v>60</v>
      </c>
      <c r="L284" s="69">
        <v>65</v>
      </c>
      <c r="M284" s="70">
        <f>(27+10+28)/(27+27+28)</f>
        <v>0.79268292682926833</v>
      </c>
      <c r="N284" s="69"/>
      <c r="O284" s="67"/>
    </row>
    <row r="285" spans="1:15" ht="31.5" hidden="1">
      <c r="A285" s="66" t="s">
        <v>363</v>
      </c>
      <c r="B285" s="66" t="s">
        <v>146</v>
      </c>
      <c r="C285" s="19">
        <v>8</v>
      </c>
      <c r="D285" s="20" t="s">
        <v>373</v>
      </c>
      <c r="E285" s="20" t="s">
        <v>84</v>
      </c>
      <c r="F285" s="20" t="s">
        <v>374</v>
      </c>
      <c r="G285" s="20" t="s">
        <v>366</v>
      </c>
      <c r="H285" s="20" t="s">
        <v>267</v>
      </c>
      <c r="I285" s="68" t="s">
        <v>375</v>
      </c>
      <c r="J285" s="19" t="s">
        <v>302</v>
      </c>
      <c r="K285" s="69">
        <v>2</v>
      </c>
      <c r="L285" s="69">
        <v>3</v>
      </c>
      <c r="M285" s="69">
        <f>5+2</f>
        <v>7</v>
      </c>
      <c r="N285" s="69"/>
      <c r="O285" s="67"/>
    </row>
    <row r="286" spans="1:15" hidden="1">
      <c r="A286" s="66" t="s">
        <v>363</v>
      </c>
      <c r="B286" s="66" t="s">
        <v>146</v>
      </c>
      <c r="C286" s="19">
        <v>10</v>
      </c>
      <c r="D286" s="20" t="s">
        <v>376</v>
      </c>
      <c r="E286" s="20" t="s">
        <v>84</v>
      </c>
      <c r="F286" s="20" t="s">
        <v>377</v>
      </c>
      <c r="G286" s="20" t="s">
        <v>366</v>
      </c>
      <c r="H286" s="20" t="s">
        <v>267</v>
      </c>
      <c r="I286" s="21" t="s">
        <v>378</v>
      </c>
      <c r="J286" s="19" t="s">
        <v>379</v>
      </c>
      <c r="K286" s="21">
        <v>50</v>
      </c>
      <c r="L286" s="21">
        <v>51</v>
      </c>
      <c r="M286" s="21">
        <f>45+24+13</f>
        <v>82</v>
      </c>
      <c r="N286" s="21"/>
      <c r="O286" s="67"/>
    </row>
    <row r="287" spans="1:15" hidden="1">
      <c r="A287" s="66" t="s">
        <v>363</v>
      </c>
      <c r="B287" s="66" t="s">
        <v>146</v>
      </c>
      <c r="C287" s="19">
        <v>11</v>
      </c>
      <c r="D287" s="20" t="s">
        <v>380</v>
      </c>
      <c r="E287" s="20" t="s">
        <v>84</v>
      </c>
      <c r="F287" s="20" t="s">
        <v>381</v>
      </c>
      <c r="G287" s="20" t="s">
        <v>366</v>
      </c>
      <c r="H287" s="20" t="s">
        <v>267</v>
      </c>
      <c r="I287" s="21" t="s">
        <v>382</v>
      </c>
      <c r="J287" s="19" t="s">
        <v>379</v>
      </c>
      <c r="K287" s="21">
        <v>7</v>
      </c>
      <c r="L287" s="21">
        <v>9</v>
      </c>
      <c r="M287" s="21">
        <f>26+10+8</f>
        <v>44</v>
      </c>
      <c r="N287" s="21"/>
      <c r="O287" s="67"/>
    </row>
    <row r="288" spans="1:15" ht="30" hidden="1">
      <c r="A288" s="66" t="s">
        <v>363</v>
      </c>
      <c r="B288" s="66" t="s">
        <v>146</v>
      </c>
      <c r="C288" s="19">
        <v>12</v>
      </c>
      <c r="D288" s="20" t="s">
        <v>383</v>
      </c>
      <c r="E288" s="20" t="s">
        <v>84</v>
      </c>
      <c r="F288" s="20" t="s">
        <v>384</v>
      </c>
      <c r="G288" s="20" t="s">
        <v>366</v>
      </c>
      <c r="H288" s="20" t="s">
        <v>267</v>
      </c>
      <c r="I288" s="21" t="s">
        <v>385</v>
      </c>
      <c r="J288" s="19" t="s">
        <v>386</v>
      </c>
      <c r="K288" s="21">
        <v>4</v>
      </c>
      <c r="L288" s="21">
        <v>4</v>
      </c>
      <c r="M288" s="21">
        <v>4</v>
      </c>
      <c r="N288" s="21"/>
      <c r="O288" s="67"/>
    </row>
    <row r="289" spans="1:15" ht="30" hidden="1">
      <c r="A289" s="66" t="s">
        <v>363</v>
      </c>
      <c r="B289" s="66" t="s">
        <v>146</v>
      </c>
      <c r="C289" s="19">
        <v>13</v>
      </c>
      <c r="D289" s="20" t="s">
        <v>387</v>
      </c>
      <c r="E289" s="20" t="s">
        <v>84</v>
      </c>
      <c r="F289" s="20" t="s">
        <v>388</v>
      </c>
      <c r="G289" s="20" t="s">
        <v>366</v>
      </c>
      <c r="H289" s="20" t="s">
        <v>324</v>
      </c>
      <c r="I289" s="21" t="s">
        <v>435</v>
      </c>
      <c r="J289" s="19" t="s">
        <v>379</v>
      </c>
      <c r="K289" s="21">
        <v>5</v>
      </c>
      <c r="L289" s="21">
        <v>6</v>
      </c>
      <c r="M289" s="21">
        <f>3+4</f>
        <v>7</v>
      </c>
      <c r="N289" s="21"/>
      <c r="O289" s="67"/>
    </row>
    <row r="290" spans="1:15" ht="30" hidden="1">
      <c r="A290" s="66" t="s">
        <v>363</v>
      </c>
      <c r="B290" s="66" t="s">
        <v>146</v>
      </c>
      <c r="C290" s="19">
        <v>14</v>
      </c>
      <c r="D290" s="20" t="s">
        <v>390</v>
      </c>
      <c r="E290" s="20" t="s">
        <v>84</v>
      </c>
      <c r="F290" s="20" t="s">
        <v>391</v>
      </c>
      <c r="G290" s="20" t="s">
        <v>366</v>
      </c>
      <c r="H290" s="20" t="s">
        <v>324</v>
      </c>
      <c r="I290" s="21" t="s">
        <v>392</v>
      </c>
      <c r="J290" s="19" t="s">
        <v>379</v>
      </c>
      <c r="K290" s="21">
        <v>25</v>
      </c>
      <c r="L290" s="21">
        <v>25</v>
      </c>
      <c r="M290" s="21">
        <f>8+6</f>
        <v>14</v>
      </c>
      <c r="N290" s="21" t="s">
        <v>585</v>
      </c>
      <c r="O290" s="67"/>
    </row>
    <row r="291" spans="1:15" ht="30" hidden="1">
      <c r="A291" s="66" t="s">
        <v>363</v>
      </c>
      <c r="B291" s="66" t="s">
        <v>146</v>
      </c>
      <c r="C291" s="19">
        <v>15</v>
      </c>
      <c r="D291" s="20" t="s">
        <v>393</v>
      </c>
      <c r="E291" s="20" t="s">
        <v>84</v>
      </c>
      <c r="F291" s="20" t="s">
        <v>394</v>
      </c>
      <c r="G291" s="20" t="s">
        <v>366</v>
      </c>
      <c r="H291" s="20" t="s">
        <v>324</v>
      </c>
      <c r="I291" s="21" t="s">
        <v>395</v>
      </c>
      <c r="J291" s="19" t="s">
        <v>379</v>
      </c>
      <c r="K291" s="21">
        <v>24</v>
      </c>
      <c r="L291" s="21">
        <v>24</v>
      </c>
      <c r="M291" s="21">
        <f>7+3</f>
        <v>10</v>
      </c>
      <c r="N291" s="21" t="s">
        <v>585</v>
      </c>
      <c r="O291" s="67"/>
    </row>
    <row r="292" spans="1:15" ht="45" hidden="1">
      <c r="A292" s="66" t="s">
        <v>396</v>
      </c>
      <c r="B292" s="66" t="s">
        <v>146</v>
      </c>
      <c r="C292" s="19">
        <v>4</v>
      </c>
      <c r="D292" s="45" t="s">
        <v>397</v>
      </c>
      <c r="E292" s="74" t="s">
        <v>234</v>
      </c>
      <c r="F292" s="75" t="s">
        <v>398</v>
      </c>
      <c r="G292" s="45" t="s">
        <v>399</v>
      </c>
      <c r="H292" s="45" t="s">
        <v>367</v>
      </c>
      <c r="I292" s="21" t="s">
        <v>400</v>
      </c>
      <c r="J292" s="19" t="s">
        <v>87</v>
      </c>
      <c r="K292" s="21">
        <v>100</v>
      </c>
      <c r="L292" s="21">
        <v>100</v>
      </c>
      <c r="M292" s="70">
        <f>7/7</f>
        <v>1</v>
      </c>
      <c r="N292" s="21"/>
      <c r="O292" s="67"/>
    </row>
    <row r="293" spans="1:15" ht="45" hidden="1">
      <c r="A293" s="66" t="s">
        <v>401</v>
      </c>
      <c r="B293" s="66" t="s">
        <v>146</v>
      </c>
      <c r="C293" s="19">
        <v>1</v>
      </c>
      <c r="D293" s="45" t="s">
        <v>402</v>
      </c>
      <c r="E293" s="45" t="s">
        <v>84</v>
      </c>
      <c r="F293" s="45" t="s">
        <v>403</v>
      </c>
      <c r="G293" s="76" t="s">
        <v>267</v>
      </c>
      <c r="H293" s="45" t="s">
        <v>404</v>
      </c>
      <c r="I293" s="21" t="s">
        <v>498</v>
      </c>
      <c r="J293" s="19" t="s">
        <v>302</v>
      </c>
      <c r="K293" s="21">
        <v>0</v>
      </c>
      <c r="L293" s="21">
        <v>1</v>
      </c>
      <c r="M293" s="21">
        <f>0</f>
        <v>0</v>
      </c>
      <c r="N293" s="21" t="s">
        <v>589</v>
      </c>
      <c r="O293" s="67"/>
    </row>
    <row r="294" spans="1:15" ht="45" hidden="1">
      <c r="A294" s="66" t="s">
        <v>401</v>
      </c>
      <c r="B294" s="66" t="s">
        <v>146</v>
      </c>
      <c r="C294" s="19">
        <v>2</v>
      </c>
      <c r="D294" s="45" t="s">
        <v>406</v>
      </c>
      <c r="E294" s="45" t="s">
        <v>84</v>
      </c>
      <c r="F294" s="45" t="s">
        <v>407</v>
      </c>
      <c r="G294" s="76" t="s">
        <v>267</v>
      </c>
      <c r="H294" s="45" t="s">
        <v>404</v>
      </c>
      <c r="I294" s="21" t="s">
        <v>437</v>
      </c>
      <c r="J294" s="19" t="s">
        <v>302</v>
      </c>
      <c r="K294" s="21">
        <v>5</v>
      </c>
      <c r="L294" s="21">
        <v>6</v>
      </c>
      <c r="M294" s="21">
        <f>0</f>
        <v>0</v>
      </c>
      <c r="N294" s="21" t="s">
        <v>590</v>
      </c>
      <c r="O294" s="67"/>
    </row>
    <row r="295" spans="1:15" ht="45" hidden="1">
      <c r="A295" s="66" t="s">
        <v>401</v>
      </c>
      <c r="B295" s="66" t="s">
        <v>146</v>
      </c>
      <c r="C295" s="19">
        <v>3</v>
      </c>
      <c r="D295" s="45" t="s">
        <v>409</v>
      </c>
      <c r="E295" s="45" t="s">
        <v>84</v>
      </c>
      <c r="F295" s="45" t="s">
        <v>410</v>
      </c>
      <c r="G295" s="76" t="s">
        <v>267</v>
      </c>
      <c r="H295" s="45" t="s">
        <v>404</v>
      </c>
      <c r="I295" s="21" t="s">
        <v>470</v>
      </c>
      <c r="J295" s="19" t="s">
        <v>302</v>
      </c>
      <c r="K295" s="21">
        <v>0</v>
      </c>
      <c r="L295" s="21">
        <v>1</v>
      </c>
      <c r="M295" s="21">
        <f>0</f>
        <v>0</v>
      </c>
      <c r="N295" s="21" t="s">
        <v>590</v>
      </c>
      <c r="O295" s="67"/>
    </row>
    <row r="296" spans="1:15" ht="30" hidden="1">
      <c r="A296" s="66" t="s">
        <v>401</v>
      </c>
      <c r="B296" s="66" t="s">
        <v>146</v>
      </c>
      <c r="C296" s="19">
        <v>4</v>
      </c>
      <c r="D296" s="45" t="s">
        <v>412</v>
      </c>
      <c r="E296" s="45" t="s">
        <v>84</v>
      </c>
      <c r="F296" s="45" t="s">
        <v>413</v>
      </c>
      <c r="G296" s="76" t="s">
        <v>267</v>
      </c>
      <c r="H296" s="45" t="s">
        <v>404</v>
      </c>
      <c r="I296" s="21" t="s">
        <v>471</v>
      </c>
      <c r="J296" s="19" t="s">
        <v>302</v>
      </c>
      <c r="K296" s="21">
        <v>0</v>
      </c>
      <c r="L296" s="21">
        <v>1</v>
      </c>
      <c r="M296" s="21">
        <f>1+2</f>
        <v>3</v>
      </c>
      <c r="N296" s="21"/>
      <c r="O296" s="67"/>
    </row>
    <row r="297" spans="1:15" ht="45" hidden="1">
      <c r="A297" s="66" t="s">
        <v>401</v>
      </c>
      <c r="B297" s="66" t="s">
        <v>146</v>
      </c>
      <c r="C297" s="19">
        <v>5</v>
      </c>
      <c r="D297" s="45" t="s">
        <v>415</v>
      </c>
      <c r="E297" s="45" t="s">
        <v>84</v>
      </c>
      <c r="F297" s="45" t="s">
        <v>416</v>
      </c>
      <c r="G297" s="76" t="s">
        <v>267</v>
      </c>
      <c r="H297" s="45" t="s">
        <v>404</v>
      </c>
      <c r="I297" s="21" t="s">
        <v>417</v>
      </c>
      <c r="J297" s="19" t="s">
        <v>302</v>
      </c>
      <c r="K297" s="21">
        <v>7</v>
      </c>
      <c r="L297" s="21">
        <v>8</v>
      </c>
      <c r="M297" s="21">
        <f>2+2</f>
        <v>4</v>
      </c>
      <c r="N297" s="21" t="s">
        <v>590</v>
      </c>
      <c r="O297" s="67"/>
    </row>
    <row r="298" spans="1:15" ht="45" hidden="1">
      <c r="A298" s="66" t="s">
        <v>401</v>
      </c>
      <c r="B298" s="66" t="s">
        <v>146</v>
      </c>
      <c r="C298" s="19">
        <v>6</v>
      </c>
      <c r="D298" s="45" t="s">
        <v>418</v>
      </c>
      <c r="E298" s="45" t="s">
        <v>84</v>
      </c>
      <c r="F298" s="45" t="s">
        <v>419</v>
      </c>
      <c r="G298" s="76" t="s">
        <v>267</v>
      </c>
      <c r="H298" s="45" t="s">
        <v>404</v>
      </c>
      <c r="I298" s="21" t="s">
        <v>420</v>
      </c>
      <c r="J298" s="19" t="s">
        <v>302</v>
      </c>
      <c r="K298" s="21">
        <v>2</v>
      </c>
      <c r="L298" s="21">
        <v>2</v>
      </c>
      <c r="M298" s="21">
        <v>2</v>
      </c>
      <c r="N298" s="21"/>
      <c r="O298" s="67"/>
    </row>
    <row r="299" spans="1:15" ht="60" hidden="1">
      <c r="A299" s="66" t="s">
        <v>401</v>
      </c>
      <c r="B299" s="66" t="s">
        <v>146</v>
      </c>
      <c r="C299" s="19">
        <v>7</v>
      </c>
      <c r="D299" s="45" t="s">
        <v>422</v>
      </c>
      <c r="E299" s="45" t="s">
        <v>84</v>
      </c>
      <c r="F299" s="45" t="s">
        <v>423</v>
      </c>
      <c r="G299" s="76" t="s">
        <v>267</v>
      </c>
      <c r="H299" s="45" t="s">
        <v>424</v>
      </c>
      <c r="I299" s="21" t="s">
        <v>425</v>
      </c>
      <c r="J299" s="19" t="s">
        <v>87</v>
      </c>
      <c r="K299" s="21">
        <v>2</v>
      </c>
      <c r="L299" s="21">
        <v>3</v>
      </c>
      <c r="M299" s="70">
        <f>(6+1)/(41+20)</f>
        <v>0.11475409836065574</v>
      </c>
      <c r="N299" s="21"/>
      <c r="O299" s="67"/>
    </row>
    <row r="300" spans="1:15" ht="45" hidden="1">
      <c r="A300" s="66" t="s">
        <v>401</v>
      </c>
      <c r="B300" s="66" t="s">
        <v>146</v>
      </c>
      <c r="C300" s="19">
        <v>8</v>
      </c>
      <c r="D300" s="45" t="s">
        <v>426</v>
      </c>
      <c r="E300" s="45" t="s">
        <v>84</v>
      </c>
      <c r="F300" s="45" t="s">
        <v>427</v>
      </c>
      <c r="G300" s="45" t="s">
        <v>428</v>
      </c>
      <c r="H300" s="45" t="s">
        <v>429</v>
      </c>
      <c r="I300" s="21" t="s">
        <v>439</v>
      </c>
      <c r="J300" s="19" t="s">
        <v>87</v>
      </c>
      <c r="K300" s="21">
        <v>100</v>
      </c>
      <c r="L300" s="21">
        <v>100</v>
      </c>
      <c r="M300" s="21">
        <v>0</v>
      </c>
      <c r="N300" s="21" t="s">
        <v>591</v>
      </c>
      <c r="O300" s="67"/>
    </row>
    <row r="301" spans="1:15" ht="45">
      <c r="A301" s="66" t="s">
        <v>354</v>
      </c>
      <c r="B301" s="66" t="s">
        <v>149</v>
      </c>
      <c r="C301" s="19">
        <v>11</v>
      </c>
      <c r="D301" s="20" t="s">
        <v>38</v>
      </c>
      <c r="E301" s="20" t="s">
        <v>234</v>
      </c>
      <c r="F301" s="20" t="s">
        <v>304</v>
      </c>
      <c r="G301" s="20" t="s">
        <v>355</v>
      </c>
      <c r="H301" s="20" t="s">
        <v>267</v>
      </c>
      <c r="I301" s="21" t="s">
        <v>477</v>
      </c>
      <c r="J301" s="19" t="s">
        <v>87</v>
      </c>
      <c r="K301" s="21">
        <v>8.0299999999999994</v>
      </c>
      <c r="L301" s="21">
        <v>8.5</v>
      </c>
      <c r="M301" s="21">
        <v>8.5</v>
      </c>
      <c r="N301" s="21"/>
      <c r="O301" s="67"/>
    </row>
    <row r="302" spans="1:15" ht="60">
      <c r="A302" s="66" t="s">
        <v>354</v>
      </c>
      <c r="B302" s="66" t="s">
        <v>149</v>
      </c>
      <c r="C302" s="19">
        <v>14</v>
      </c>
      <c r="D302" s="20" t="s">
        <v>43</v>
      </c>
      <c r="E302" s="20" t="s">
        <v>234</v>
      </c>
      <c r="F302" s="20" t="s">
        <v>313</v>
      </c>
      <c r="G302" s="20" t="s">
        <v>355</v>
      </c>
      <c r="H302" s="20" t="s">
        <v>267</v>
      </c>
      <c r="I302" s="21" t="s">
        <v>357</v>
      </c>
      <c r="J302" s="19" t="s">
        <v>87</v>
      </c>
      <c r="K302" s="21">
        <v>0</v>
      </c>
      <c r="L302" s="21">
        <v>100</v>
      </c>
      <c r="M302" s="21">
        <v>0</v>
      </c>
      <c r="N302" s="21" t="s">
        <v>592</v>
      </c>
      <c r="O302" s="67"/>
    </row>
    <row r="303" spans="1:15" ht="45">
      <c r="A303" s="66" t="s">
        <v>354</v>
      </c>
      <c r="B303" s="66" t="s">
        <v>149</v>
      </c>
      <c r="C303" s="19">
        <v>15</v>
      </c>
      <c r="D303" s="20" t="s">
        <v>197</v>
      </c>
      <c r="E303" s="19" t="s">
        <v>234</v>
      </c>
      <c r="F303" s="20" t="s">
        <v>358</v>
      </c>
      <c r="G303" s="20" t="s">
        <v>355</v>
      </c>
      <c r="H303" s="20" t="s">
        <v>267</v>
      </c>
      <c r="I303" s="21" t="s">
        <v>586</v>
      </c>
      <c r="J303" s="19" t="s">
        <v>360</v>
      </c>
      <c r="K303" s="21">
        <v>0</v>
      </c>
      <c r="L303" s="21">
        <v>100</v>
      </c>
      <c r="M303" s="21">
        <v>0</v>
      </c>
      <c r="N303" s="21" t="s">
        <v>592</v>
      </c>
      <c r="O303" s="67"/>
    </row>
    <row r="304" spans="1:15" ht="45">
      <c r="A304" s="66" t="s">
        <v>354</v>
      </c>
      <c r="B304" s="66" t="s">
        <v>149</v>
      </c>
      <c r="C304" s="19">
        <v>16</v>
      </c>
      <c r="D304" s="20" t="s">
        <v>45</v>
      </c>
      <c r="E304" s="19" t="s">
        <v>234</v>
      </c>
      <c r="F304" s="20" t="s">
        <v>361</v>
      </c>
      <c r="G304" s="20" t="s">
        <v>355</v>
      </c>
      <c r="H304" s="20" t="s">
        <v>267</v>
      </c>
      <c r="I304" s="21" t="s">
        <v>588</v>
      </c>
      <c r="J304" s="19" t="s">
        <v>360</v>
      </c>
      <c r="K304" s="21">
        <v>0</v>
      </c>
      <c r="L304" s="21">
        <v>100</v>
      </c>
      <c r="M304" s="21">
        <v>0</v>
      </c>
      <c r="N304" s="21" t="s">
        <v>592</v>
      </c>
      <c r="O304" s="67"/>
    </row>
    <row r="305" spans="1:15" ht="108.75" hidden="1">
      <c r="A305" s="66" t="s">
        <v>363</v>
      </c>
      <c r="B305" s="66" t="s">
        <v>149</v>
      </c>
      <c r="C305" s="19">
        <v>6</v>
      </c>
      <c r="D305" s="20" t="s">
        <v>364</v>
      </c>
      <c r="E305" s="20" t="s">
        <v>234</v>
      </c>
      <c r="F305" s="20" t="s">
        <v>365</v>
      </c>
      <c r="G305" s="20" t="s">
        <v>366</v>
      </c>
      <c r="H305" s="20" t="s">
        <v>367</v>
      </c>
      <c r="I305" s="68" t="s">
        <v>537</v>
      </c>
      <c r="J305" s="19" t="s">
        <v>87</v>
      </c>
      <c r="K305" s="69">
        <v>100</v>
      </c>
      <c r="L305" s="69">
        <v>100</v>
      </c>
      <c r="M305" s="69">
        <v>100</v>
      </c>
      <c r="N305" s="69"/>
      <c r="O305" s="67"/>
    </row>
    <row r="306" spans="1:15" ht="81" hidden="1">
      <c r="A306" s="66" t="s">
        <v>363</v>
      </c>
      <c r="B306" s="66" t="s">
        <v>149</v>
      </c>
      <c r="C306" s="19">
        <v>7</v>
      </c>
      <c r="D306" s="20" t="s">
        <v>370</v>
      </c>
      <c r="E306" s="20" t="s">
        <v>84</v>
      </c>
      <c r="F306" s="20" t="s">
        <v>371</v>
      </c>
      <c r="G306" s="20" t="s">
        <v>366</v>
      </c>
      <c r="H306" s="20" t="s">
        <v>267</v>
      </c>
      <c r="I306" s="68" t="s">
        <v>372</v>
      </c>
      <c r="J306" s="19" t="s">
        <v>87</v>
      </c>
      <c r="K306" s="69">
        <v>10</v>
      </c>
      <c r="L306" s="69">
        <v>15</v>
      </c>
      <c r="M306" s="69">
        <v>15</v>
      </c>
      <c r="N306" s="69"/>
      <c r="O306" s="67"/>
    </row>
    <row r="307" spans="1:15" ht="31.5" hidden="1">
      <c r="A307" s="66" t="s">
        <v>363</v>
      </c>
      <c r="B307" s="66" t="s">
        <v>149</v>
      </c>
      <c r="C307" s="19">
        <v>8</v>
      </c>
      <c r="D307" s="20" t="s">
        <v>373</v>
      </c>
      <c r="E307" s="20" t="s">
        <v>84</v>
      </c>
      <c r="F307" s="20" t="s">
        <v>374</v>
      </c>
      <c r="G307" s="20" t="s">
        <v>366</v>
      </c>
      <c r="H307" s="20" t="s">
        <v>267</v>
      </c>
      <c r="I307" s="68" t="s">
        <v>375</v>
      </c>
      <c r="J307" s="19" t="s">
        <v>302</v>
      </c>
      <c r="K307" s="69">
        <v>10</v>
      </c>
      <c r="L307" s="69">
        <v>15</v>
      </c>
      <c r="M307" s="69">
        <v>15</v>
      </c>
      <c r="N307" s="69"/>
      <c r="O307" s="67"/>
    </row>
    <row r="308" spans="1:15" hidden="1">
      <c r="A308" s="66" t="s">
        <v>363</v>
      </c>
      <c r="B308" s="66" t="s">
        <v>149</v>
      </c>
      <c r="C308" s="19">
        <v>10</v>
      </c>
      <c r="D308" s="20" t="s">
        <v>376</v>
      </c>
      <c r="E308" s="20" t="s">
        <v>84</v>
      </c>
      <c r="F308" s="20" t="s">
        <v>377</v>
      </c>
      <c r="G308" s="20" t="s">
        <v>366</v>
      </c>
      <c r="H308" s="20" t="s">
        <v>267</v>
      </c>
      <c r="I308" s="21" t="s">
        <v>378</v>
      </c>
      <c r="J308" s="19" t="s">
        <v>379</v>
      </c>
      <c r="K308" s="21">
        <v>51</v>
      </c>
      <c r="L308" s="21">
        <v>55</v>
      </c>
      <c r="M308" s="21">
        <v>55</v>
      </c>
      <c r="N308" s="21"/>
      <c r="O308" s="67"/>
    </row>
    <row r="309" spans="1:15" hidden="1">
      <c r="A309" s="66" t="s">
        <v>363</v>
      </c>
      <c r="B309" s="66" t="s">
        <v>149</v>
      </c>
      <c r="C309" s="19">
        <v>11</v>
      </c>
      <c r="D309" s="20" t="s">
        <v>380</v>
      </c>
      <c r="E309" s="20" t="s">
        <v>84</v>
      </c>
      <c r="F309" s="20" t="s">
        <v>381</v>
      </c>
      <c r="G309" s="20" t="s">
        <v>366</v>
      </c>
      <c r="H309" s="20" t="s">
        <v>267</v>
      </c>
      <c r="I309" s="21" t="s">
        <v>484</v>
      </c>
      <c r="J309" s="19" t="s">
        <v>379</v>
      </c>
      <c r="K309" s="21">
        <v>10</v>
      </c>
      <c r="L309" s="21">
        <v>10</v>
      </c>
      <c r="M309" s="21">
        <v>10</v>
      </c>
      <c r="N309" s="21"/>
      <c r="O309" s="67"/>
    </row>
    <row r="310" spans="1:15" ht="30" hidden="1">
      <c r="A310" s="66" t="s">
        <v>363</v>
      </c>
      <c r="B310" s="66" t="s">
        <v>149</v>
      </c>
      <c r="C310" s="19">
        <v>12</v>
      </c>
      <c r="D310" s="20" t="s">
        <v>383</v>
      </c>
      <c r="E310" s="20" t="s">
        <v>84</v>
      </c>
      <c r="F310" s="20" t="s">
        <v>384</v>
      </c>
      <c r="G310" s="20" t="s">
        <v>366</v>
      </c>
      <c r="H310" s="20" t="s">
        <v>267</v>
      </c>
      <c r="I310" s="21" t="s">
        <v>506</v>
      </c>
      <c r="J310" s="19" t="s">
        <v>386</v>
      </c>
      <c r="K310" s="21">
        <v>5</v>
      </c>
      <c r="L310" s="21">
        <v>5</v>
      </c>
      <c r="M310" s="21">
        <v>5</v>
      </c>
      <c r="N310" s="21"/>
      <c r="O310" s="67"/>
    </row>
    <row r="311" spans="1:15" ht="30" hidden="1">
      <c r="A311" s="66" t="s">
        <v>363</v>
      </c>
      <c r="B311" s="66" t="s">
        <v>149</v>
      </c>
      <c r="C311" s="19">
        <v>13</v>
      </c>
      <c r="D311" s="20" t="s">
        <v>387</v>
      </c>
      <c r="E311" s="20" t="s">
        <v>84</v>
      </c>
      <c r="F311" s="20" t="s">
        <v>388</v>
      </c>
      <c r="G311" s="20" t="s">
        <v>366</v>
      </c>
      <c r="H311" s="20" t="s">
        <v>324</v>
      </c>
      <c r="I311" s="21" t="s">
        <v>435</v>
      </c>
      <c r="J311" s="19" t="s">
        <v>379</v>
      </c>
      <c r="K311" s="21">
        <v>20</v>
      </c>
      <c r="L311" s="21">
        <v>25</v>
      </c>
      <c r="M311" s="21">
        <v>20</v>
      </c>
      <c r="N311" s="21" t="s">
        <v>593</v>
      </c>
      <c r="O311" s="67"/>
    </row>
    <row r="312" spans="1:15" ht="30" hidden="1">
      <c r="A312" s="66" t="s">
        <v>363</v>
      </c>
      <c r="B312" s="66" t="s">
        <v>149</v>
      </c>
      <c r="C312" s="19">
        <v>14</v>
      </c>
      <c r="D312" s="20" t="s">
        <v>390</v>
      </c>
      <c r="E312" s="20" t="s">
        <v>84</v>
      </c>
      <c r="F312" s="20" t="s">
        <v>391</v>
      </c>
      <c r="G312" s="20" t="s">
        <v>366</v>
      </c>
      <c r="H312" s="20" t="s">
        <v>324</v>
      </c>
      <c r="I312" s="21" t="s">
        <v>392</v>
      </c>
      <c r="J312" s="19" t="s">
        <v>379</v>
      </c>
      <c r="K312" s="21">
        <v>10</v>
      </c>
      <c r="L312" s="21">
        <v>15</v>
      </c>
      <c r="M312" s="21">
        <v>15</v>
      </c>
      <c r="N312" s="21"/>
      <c r="O312" s="67"/>
    </row>
    <row r="313" spans="1:15" ht="30" hidden="1">
      <c r="A313" s="66" t="s">
        <v>363</v>
      </c>
      <c r="B313" s="66" t="s">
        <v>149</v>
      </c>
      <c r="C313" s="19">
        <v>15</v>
      </c>
      <c r="D313" s="20" t="s">
        <v>393</v>
      </c>
      <c r="E313" s="20" t="s">
        <v>84</v>
      </c>
      <c r="F313" s="20" t="s">
        <v>394</v>
      </c>
      <c r="G313" s="20" t="s">
        <v>366</v>
      </c>
      <c r="H313" s="20" t="s">
        <v>324</v>
      </c>
      <c r="I313" s="21" t="s">
        <v>436</v>
      </c>
      <c r="J313" s="19" t="s">
        <v>379</v>
      </c>
      <c r="K313" s="21">
        <v>10</v>
      </c>
      <c r="L313" s="21">
        <v>15</v>
      </c>
      <c r="M313" s="21">
        <v>10</v>
      </c>
      <c r="N313" s="21" t="s">
        <v>593</v>
      </c>
      <c r="O313" s="67"/>
    </row>
    <row r="314" spans="1:15" ht="45" hidden="1">
      <c r="A314" s="66" t="s">
        <v>396</v>
      </c>
      <c r="B314" s="66" t="s">
        <v>149</v>
      </c>
      <c r="C314" s="19">
        <v>4</v>
      </c>
      <c r="D314" s="45" t="s">
        <v>397</v>
      </c>
      <c r="E314" s="74" t="s">
        <v>234</v>
      </c>
      <c r="F314" s="75" t="s">
        <v>398</v>
      </c>
      <c r="G314" s="45" t="s">
        <v>399</v>
      </c>
      <c r="H314" s="45" t="s">
        <v>367</v>
      </c>
      <c r="I314" s="21" t="s">
        <v>400</v>
      </c>
      <c r="J314" s="19" t="s">
        <v>87</v>
      </c>
      <c r="K314" s="21">
        <v>100</v>
      </c>
      <c r="L314" s="21">
        <v>100</v>
      </c>
      <c r="M314" s="21">
        <v>100</v>
      </c>
      <c r="N314" s="21"/>
      <c r="O314" s="67"/>
    </row>
    <row r="315" spans="1:15" ht="30" hidden="1">
      <c r="A315" s="66" t="s">
        <v>401</v>
      </c>
      <c r="B315" s="66" t="s">
        <v>149</v>
      </c>
      <c r="C315" s="19">
        <v>1</v>
      </c>
      <c r="D315" s="45" t="s">
        <v>402</v>
      </c>
      <c r="E315" s="45" t="s">
        <v>84</v>
      </c>
      <c r="F315" s="45" t="s">
        <v>403</v>
      </c>
      <c r="G315" s="76" t="s">
        <v>267</v>
      </c>
      <c r="H315" s="45" t="s">
        <v>404</v>
      </c>
      <c r="I315" s="21" t="s">
        <v>498</v>
      </c>
      <c r="J315" s="19" t="s">
        <v>302</v>
      </c>
      <c r="K315" s="21">
        <v>0</v>
      </c>
      <c r="L315" s="21">
        <v>2</v>
      </c>
      <c r="M315" s="21">
        <v>0</v>
      </c>
      <c r="N315" s="21" t="s">
        <v>594</v>
      </c>
      <c r="O315" s="67"/>
    </row>
    <row r="316" spans="1:15" ht="30" hidden="1">
      <c r="A316" s="66" t="s">
        <v>401</v>
      </c>
      <c r="B316" s="66" t="s">
        <v>149</v>
      </c>
      <c r="C316" s="19">
        <v>2</v>
      </c>
      <c r="D316" s="45" t="s">
        <v>406</v>
      </c>
      <c r="E316" s="45" t="s">
        <v>84</v>
      </c>
      <c r="F316" s="45" t="s">
        <v>407</v>
      </c>
      <c r="G316" s="76" t="s">
        <v>267</v>
      </c>
      <c r="H316" s="45" t="s">
        <v>404</v>
      </c>
      <c r="I316" s="21" t="s">
        <v>437</v>
      </c>
      <c r="J316" s="19" t="s">
        <v>302</v>
      </c>
      <c r="K316" s="21">
        <v>0</v>
      </c>
      <c r="L316" s="21">
        <v>2</v>
      </c>
      <c r="M316" s="21">
        <v>0</v>
      </c>
      <c r="N316" s="21" t="s">
        <v>594</v>
      </c>
      <c r="O316" s="67"/>
    </row>
    <row r="317" spans="1:15" ht="30" hidden="1">
      <c r="A317" s="66" t="s">
        <v>401</v>
      </c>
      <c r="B317" s="66" t="s">
        <v>149</v>
      </c>
      <c r="C317" s="19">
        <v>3</v>
      </c>
      <c r="D317" s="45" t="s">
        <v>409</v>
      </c>
      <c r="E317" s="45" t="s">
        <v>84</v>
      </c>
      <c r="F317" s="45" t="s">
        <v>410</v>
      </c>
      <c r="G317" s="76" t="s">
        <v>267</v>
      </c>
      <c r="H317" s="45" t="s">
        <v>404</v>
      </c>
      <c r="I317" s="21" t="s">
        <v>470</v>
      </c>
      <c r="J317" s="19" t="s">
        <v>302</v>
      </c>
      <c r="K317" s="21">
        <v>0</v>
      </c>
      <c r="L317" s="21">
        <v>1</v>
      </c>
      <c r="M317" s="21">
        <v>0</v>
      </c>
      <c r="N317" s="86" t="s">
        <v>594</v>
      </c>
      <c r="O317" s="67"/>
    </row>
    <row r="318" spans="1:15" ht="30" hidden="1">
      <c r="A318" s="66" t="s">
        <v>401</v>
      </c>
      <c r="B318" s="66" t="s">
        <v>149</v>
      </c>
      <c r="C318" s="19">
        <v>4</v>
      </c>
      <c r="D318" s="45" t="s">
        <v>412</v>
      </c>
      <c r="E318" s="45" t="s">
        <v>84</v>
      </c>
      <c r="F318" s="45" t="s">
        <v>413</v>
      </c>
      <c r="G318" s="76" t="s">
        <v>267</v>
      </c>
      <c r="H318" s="45" t="s">
        <v>404</v>
      </c>
      <c r="I318" s="21" t="s">
        <v>471</v>
      </c>
      <c r="J318" s="19" t="s">
        <v>302</v>
      </c>
      <c r="K318" s="21">
        <v>1</v>
      </c>
      <c r="L318" s="21">
        <v>1</v>
      </c>
      <c r="M318" s="21">
        <v>0</v>
      </c>
      <c r="N318" s="86" t="s">
        <v>594</v>
      </c>
      <c r="O318" s="67"/>
    </row>
    <row r="319" spans="1:15" ht="45" hidden="1">
      <c r="A319" s="66" t="s">
        <v>401</v>
      </c>
      <c r="B319" s="66" t="s">
        <v>149</v>
      </c>
      <c r="C319" s="19">
        <v>5</v>
      </c>
      <c r="D319" s="45" t="s">
        <v>415</v>
      </c>
      <c r="E319" s="45" t="s">
        <v>84</v>
      </c>
      <c r="F319" s="45" t="s">
        <v>416</v>
      </c>
      <c r="G319" s="76" t="s">
        <v>267</v>
      </c>
      <c r="H319" s="45" t="s">
        <v>404</v>
      </c>
      <c r="I319" s="21" t="s">
        <v>417</v>
      </c>
      <c r="J319" s="19" t="s">
        <v>302</v>
      </c>
      <c r="K319" s="21">
        <v>4</v>
      </c>
      <c r="L319" s="21">
        <v>8</v>
      </c>
      <c r="M319" s="21">
        <v>8</v>
      </c>
      <c r="N319" s="21"/>
      <c r="O319" s="67"/>
    </row>
    <row r="320" spans="1:15" ht="45" hidden="1">
      <c r="A320" s="66" t="s">
        <v>401</v>
      </c>
      <c r="B320" s="66" t="s">
        <v>149</v>
      </c>
      <c r="C320" s="19">
        <v>6</v>
      </c>
      <c r="D320" s="45" t="s">
        <v>418</v>
      </c>
      <c r="E320" s="45" t="s">
        <v>84</v>
      </c>
      <c r="F320" s="45" t="s">
        <v>419</v>
      </c>
      <c r="G320" s="76" t="s">
        <v>267</v>
      </c>
      <c r="H320" s="45" t="s">
        <v>404</v>
      </c>
      <c r="I320" s="21" t="s">
        <v>420</v>
      </c>
      <c r="J320" s="19" t="s">
        <v>302</v>
      </c>
      <c r="K320" s="21">
        <v>0</v>
      </c>
      <c r="L320" s="21">
        <v>1</v>
      </c>
      <c r="M320" s="21">
        <v>0</v>
      </c>
      <c r="N320" s="86" t="s">
        <v>594</v>
      </c>
      <c r="O320" s="67"/>
    </row>
    <row r="321" spans="1:15" ht="60" hidden="1">
      <c r="A321" s="66" t="s">
        <v>401</v>
      </c>
      <c r="B321" s="66" t="s">
        <v>149</v>
      </c>
      <c r="C321" s="19">
        <v>7</v>
      </c>
      <c r="D321" s="45" t="s">
        <v>422</v>
      </c>
      <c r="E321" s="45" t="s">
        <v>84</v>
      </c>
      <c r="F321" s="45" t="s">
        <v>423</v>
      </c>
      <c r="G321" s="76" t="s">
        <v>267</v>
      </c>
      <c r="H321" s="45" t="s">
        <v>424</v>
      </c>
      <c r="I321" s="21" t="s">
        <v>425</v>
      </c>
      <c r="J321" s="19" t="s">
        <v>87</v>
      </c>
      <c r="K321" s="69">
        <v>10</v>
      </c>
      <c r="L321" s="69">
        <v>15</v>
      </c>
      <c r="M321" s="69">
        <v>15</v>
      </c>
      <c r="N321" s="69"/>
      <c r="O321" s="67"/>
    </row>
    <row r="322" spans="1:15" ht="45" hidden="1">
      <c r="A322" s="66" t="s">
        <v>401</v>
      </c>
      <c r="B322" s="66" t="s">
        <v>149</v>
      </c>
      <c r="C322" s="19">
        <v>8</v>
      </c>
      <c r="D322" s="45" t="s">
        <v>426</v>
      </c>
      <c r="E322" s="45" t="s">
        <v>84</v>
      </c>
      <c r="F322" s="45" t="s">
        <v>427</v>
      </c>
      <c r="G322" s="45" t="s">
        <v>428</v>
      </c>
      <c r="H322" s="45" t="s">
        <v>429</v>
      </c>
      <c r="I322" s="21" t="s">
        <v>439</v>
      </c>
      <c r="J322" s="19" t="s">
        <v>87</v>
      </c>
      <c r="K322" s="21">
        <v>6</v>
      </c>
      <c r="L322" s="21">
        <v>10</v>
      </c>
      <c r="M322" s="21">
        <v>10</v>
      </c>
      <c r="N322" s="21"/>
      <c r="O322" s="67"/>
    </row>
    <row r="323" spans="1:15" ht="45">
      <c r="A323" s="66" t="s">
        <v>354</v>
      </c>
      <c r="B323" s="66" t="s">
        <v>151</v>
      </c>
      <c r="C323" s="19">
        <v>11</v>
      </c>
      <c r="D323" s="20" t="s">
        <v>38</v>
      </c>
      <c r="E323" s="20" t="s">
        <v>234</v>
      </c>
      <c r="F323" s="20" t="s">
        <v>304</v>
      </c>
      <c r="G323" s="20" t="s">
        <v>355</v>
      </c>
      <c r="H323" s="20" t="s">
        <v>267</v>
      </c>
      <c r="I323" s="21" t="s">
        <v>477</v>
      </c>
      <c r="J323" s="19" t="s">
        <v>87</v>
      </c>
      <c r="K323" s="21">
        <v>5.57</v>
      </c>
      <c r="L323" s="21">
        <v>8</v>
      </c>
      <c r="M323" s="21">
        <v>53</v>
      </c>
      <c r="N323" s="21"/>
      <c r="O323" s="67"/>
    </row>
    <row r="324" spans="1:15" ht="60">
      <c r="A324" s="66" t="s">
        <v>354</v>
      </c>
      <c r="B324" s="66" t="s">
        <v>151</v>
      </c>
      <c r="C324" s="19">
        <v>14</v>
      </c>
      <c r="D324" s="20" t="s">
        <v>43</v>
      </c>
      <c r="E324" s="20" t="s">
        <v>234</v>
      </c>
      <c r="F324" s="20" t="s">
        <v>313</v>
      </c>
      <c r="G324" s="20" t="s">
        <v>355</v>
      </c>
      <c r="H324" s="20" t="s">
        <v>267</v>
      </c>
      <c r="I324" s="21" t="s">
        <v>357</v>
      </c>
      <c r="J324" s="19" t="s">
        <v>87</v>
      </c>
      <c r="K324" s="21">
        <v>66</v>
      </c>
      <c r="L324" s="21">
        <v>66</v>
      </c>
      <c r="M324" s="21">
        <v>66</v>
      </c>
      <c r="N324" s="21"/>
      <c r="O324" s="67"/>
    </row>
    <row r="325" spans="1:15" ht="45">
      <c r="A325" s="66" t="s">
        <v>354</v>
      </c>
      <c r="B325" s="66" t="s">
        <v>151</v>
      </c>
      <c r="C325" s="19">
        <v>15</v>
      </c>
      <c r="D325" s="20" t="s">
        <v>197</v>
      </c>
      <c r="E325" s="19" t="s">
        <v>234</v>
      </c>
      <c r="F325" s="20" t="s">
        <v>358</v>
      </c>
      <c r="G325" s="20" t="s">
        <v>355</v>
      </c>
      <c r="H325" s="20" t="s">
        <v>267</v>
      </c>
      <c r="I325" s="21" t="s">
        <v>359</v>
      </c>
      <c r="J325" s="19" t="s">
        <v>360</v>
      </c>
      <c r="K325" s="21">
        <v>66</v>
      </c>
      <c r="L325" s="21">
        <v>66</v>
      </c>
      <c r="M325" s="21">
        <v>66</v>
      </c>
      <c r="N325" s="21"/>
      <c r="O325" s="67"/>
    </row>
    <row r="326" spans="1:15" ht="45">
      <c r="A326" s="66" t="s">
        <v>354</v>
      </c>
      <c r="B326" s="66" t="s">
        <v>151</v>
      </c>
      <c r="C326" s="19">
        <v>16</v>
      </c>
      <c r="D326" s="20" t="s">
        <v>45</v>
      </c>
      <c r="E326" s="19" t="s">
        <v>234</v>
      </c>
      <c r="F326" s="20" t="s">
        <v>361</v>
      </c>
      <c r="G326" s="20" t="s">
        <v>355</v>
      </c>
      <c r="H326" s="20" t="s">
        <v>267</v>
      </c>
      <c r="I326" s="21" t="s">
        <v>362</v>
      </c>
      <c r="J326" s="19" t="s">
        <v>360</v>
      </c>
      <c r="K326" s="21">
        <v>0</v>
      </c>
      <c r="L326" s="21">
        <v>0</v>
      </c>
      <c r="M326" s="21">
        <v>1</v>
      </c>
      <c r="N326" s="21"/>
      <c r="O326" s="67"/>
    </row>
    <row r="327" spans="1:15" ht="108.75" hidden="1">
      <c r="A327" s="66" t="s">
        <v>363</v>
      </c>
      <c r="B327" s="66" t="s">
        <v>151</v>
      </c>
      <c r="C327" s="19">
        <v>6</v>
      </c>
      <c r="D327" s="20" t="s">
        <v>364</v>
      </c>
      <c r="E327" s="20" t="s">
        <v>234</v>
      </c>
      <c r="F327" s="20" t="s">
        <v>365</v>
      </c>
      <c r="G327" s="20" t="s">
        <v>366</v>
      </c>
      <c r="H327" s="20" t="s">
        <v>367</v>
      </c>
      <c r="I327" s="68" t="s">
        <v>368</v>
      </c>
      <c r="J327" s="19" t="s">
        <v>87</v>
      </c>
      <c r="K327" s="69"/>
      <c r="L327" s="69"/>
      <c r="M327" s="69"/>
      <c r="N327" s="69"/>
      <c r="O327" s="67"/>
    </row>
    <row r="328" spans="1:15" ht="81" hidden="1">
      <c r="A328" s="66" t="s">
        <v>363</v>
      </c>
      <c r="B328" s="66" t="s">
        <v>151</v>
      </c>
      <c r="C328" s="19">
        <v>7</v>
      </c>
      <c r="D328" s="20" t="s">
        <v>370</v>
      </c>
      <c r="E328" s="20" t="s">
        <v>84</v>
      </c>
      <c r="F328" s="20" t="s">
        <v>371</v>
      </c>
      <c r="G328" s="20" t="s">
        <v>366</v>
      </c>
      <c r="H328" s="20" t="s">
        <v>267</v>
      </c>
      <c r="I328" s="68"/>
      <c r="J328" s="19" t="s">
        <v>87</v>
      </c>
      <c r="K328" s="69">
        <v>53</v>
      </c>
      <c r="L328" s="69">
        <v>80</v>
      </c>
      <c r="M328" s="69">
        <v>85</v>
      </c>
      <c r="N328" s="69"/>
      <c r="O328" s="67"/>
    </row>
    <row r="329" spans="1:15" ht="31.5" hidden="1">
      <c r="A329" s="66" t="s">
        <v>363</v>
      </c>
      <c r="B329" s="66" t="s">
        <v>151</v>
      </c>
      <c r="C329" s="19">
        <v>8</v>
      </c>
      <c r="D329" s="20" t="s">
        <v>373</v>
      </c>
      <c r="E329" s="20" t="s">
        <v>84</v>
      </c>
      <c r="F329" s="20" t="s">
        <v>374</v>
      </c>
      <c r="G329" s="20" t="s">
        <v>366</v>
      </c>
      <c r="H329" s="20" t="s">
        <v>267</v>
      </c>
      <c r="I329" s="68" t="s">
        <v>375</v>
      </c>
      <c r="J329" s="19" t="s">
        <v>302</v>
      </c>
      <c r="K329" s="69">
        <v>18</v>
      </c>
      <c r="L329" s="69">
        <v>20</v>
      </c>
      <c r="M329" s="69">
        <v>30</v>
      </c>
      <c r="N329" s="69"/>
      <c r="O329" s="67"/>
    </row>
    <row r="330" spans="1:15" hidden="1">
      <c r="A330" s="66" t="s">
        <v>363</v>
      </c>
      <c r="B330" s="66" t="s">
        <v>151</v>
      </c>
      <c r="C330" s="19">
        <v>10</v>
      </c>
      <c r="D330" s="20" t="s">
        <v>376</v>
      </c>
      <c r="E330" s="20" t="s">
        <v>84</v>
      </c>
      <c r="F330" s="20" t="s">
        <v>377</v>
      </c>
      <c r="G330" s="20" t="s">
        <v>366</v>
      </c>
      <c r="H330" s="20" t="s">
        <v>267</v>
      </c>
      <c r="I330" s="21" t="s">
        <v>378</v>
      </c>
      <c r="J330" s="19" t="s">
        <v>379</v>
      </c>
      <c r="K330" s="21">
        <v>38</v>
      </c>
      <c r="L330" s="21">
        <v>40</v>
      </c>
      <c r="M330" s="21">
        <v>37</v>
      </c>
      <c r="N330" s="21"/>
      <c r="O330" s="67"/>
    </row>
    <row r="331" spans="1:15" hidden="1">
      <c r="A331" s="66" t="s">
        <v>363</v>
      </c>
      <c r="B331" s="66" t="s">
        <v>151</v>
      </c>
      <c r="C331" s="19">
        <v>11</v>
      </c>
      <c r="D331" s="20" t="s">
        <v>380</v>
      </c>
      <c r="E331" s="20" t="s">
        <v>84</v>
      </c>
      <c r="F331" s="20" t="s">
        <v>381</v>
      </c>
      <c r="G331" s="20" t="s">
        <v>366</v>
      </c>
      <c r="H331" s="20" t="s">
        <v>267</v>
      </c>
      <c r="I331" s="21" t="s">
        <v>382</v>
      </c>
      <c r="J331" s="19" t="s">
        <v>379</v>
      </c>
      <c r="K331" s="21">
        <v>6</v>
      </c>
      <c r="L331" s="21">
        <v>8</v>
      </c>
      <c r="M331" s="21">
        <v>8</v>
      </c>
      <c r="N331" s="21"/>
      <c r="O331" s="67"/>
    </row>
    <row r="332" spans="1:15" ht="30" hidden="1">
      <c r="A332" s="66" t="s">
        <v>363</v>
      </c>
      <c r="B332" s="66" t="s">
        <v>151</v>
      </c>
      <c r="C332" s="19">
        <v>12</v>
      </c>
      <c r="D332" s="20" t="s">
        <v>383</v>
      </c>
      <c r="E332" s="20" t="s">
        <v>84</v>
      </c>
      <c r="F332" s="20" t="s">
        <v>384</v>
      </c>
      <c r="G332" s="20" t="s">
        <v>366</v>
      </c>
      <c r="H332" s="20" t="s">
        <v>267</v>
      </c>
      <c r="I332" s="21" t="s">
        <v>385</v>
      </c>
      <c r="J332" s="19" t="s">
        <v>386</v>
      </c>
      <c r="K332" s="21">
        <v>2</v>
      </c>
      <c r="L332" s="21">
        <v>2</v>
      </c>
      <c r="M332" s="21">
        <v>2</v>
      </c>
      <c r="N332" s="21"/>
      <c r="O332" s="67"/>
    </row>
    <row r="333" spans="1:15" ht="30" hidden="1">
      <c r="A333" s="66" t="s">
        <v>363</v>
      </c>
      <c r="B333" s="66" t="s">
        <v>151</v>
      </c>
      <c r="C333" s="19">
        <v>13</v>
      </c>
      <c r="D333" s="20" t="s">
        <v>387</v>
      </c>
      <c r="E333" s="20" t="s">
        <v>84</v>
      </c>
      <c r="F333" s="20" t="s">
        <v>388</v>
      </c>
      <c r="G333" s="20" t="s">
        <v>366</v>
      </c>
      <c r="H333" s="20" t="s">
        <v>324</v>
      </c>
      <c r="I333" s="21" t="s">
        <v>435</v>
      </c>
      <c r="J333" s="19" t="s">
        <v>379</v>
      </c>
      <c r="K333" s="21">
        <v>2</v>
      </c>
      <c r="L333" s="21">
        <v>2</v>
      </c>
      <c r="M333" s="21">
        <v>4</v>
      </c>
      <c r="N333" s="21"/>
      <c r="O333" s="67"/>
    </row>
    <row r="334" spans="1:15" ht="30" hidden="1">
      <c r="A334" s="66" t="s">
        <v>363</v>
      </c>
      <c r="B334" s="66" t="s">
        <v>151</v>
      </c>
      <c r="C334" s="19">
        <v>14</v>
      </c>
      <c r="D334" s="20" t="s">
        <v>390</v>
      </c>
      <c r="E334" s="20" t="s">
        <v>84</v>
      </c>
      <c r="F334" s="20" t="s">
        <v>391</v>
      </c>
      <c r="G334" s="20" t="s">
        <v>366</v>
      </c>
      <c r="H334" s="20" t="s">
        <v>324</v>
      </c>
      <c r="I334" s="21" t="s">
        <v>392</v>
      </c>
      <c r="J334" s="19" t="s">
        <v>379</v>
      </c>
      <c r="K334" s="21">
        <v>1</v>
      </c>
      <c r="L334" s="21">
        <v>1</v>
      </c>
      <c r="M334" s="21">
        <v>3</v>
      </c>
      <c r="N334" s="21"/>
      <c r="O334" s="67"/>
    </row>
    <row r="335" spans="1:15" ht="30" hidden="1">
      <c r="A335" s="66" t="s">
        <v>363</v>
      </c>
      <c r="B335" s="66" t="s">
        <v>151</v>
      </c>
      <c r="C335" s="19">
        <v>15</v>
      </c>
      <c r="D335" s="20" t="s">
        <v>393</v>
      </c>
      <c r="E335" s="20" t="s">
        <v>84</v>
      </c>
      <c r="F335" s="20" t="s">
        <v>394</v>
      </c>
      <c r="G335" s="20" t="s">
        <v>366</v>
      </c>
      <c r="H335" s="20" t="s">
        <v>324</v>
      </c>
      <c r="I335" s="21" t="s">
        <v>436</v>
      </c>
      <c r="J335" s="19" t="s">
        <v>379</v>
      </c>
      <c r="K335" s="21">
        <v>6</v>
      </c>
      <c r="L335" s="21">
        <v>6</v>
      </c>
      <c r="M335" s="21">
        <v>9</v>
      </c>
      <c r="N335" s="21"/>
      <c r="O335" s="67"/>
    </row>
    <row r="336" spans="1:15" ht="45" hidden="1">
      <c r="A336" s="66" t="s">
        <v>396</v>
      </c>
      <c r="B336" s="66" t="s">
        <v>151</v>
      </c>
      <c r="C336" s="19">
        <v>4</v>
      </c>
      <c r="D336" s="45" t="s">
        <v>397</v>
      </c>
      <c r="E336" s="74" t="s">
        <v>234</v>
      </c>
      <c r="F336" s="75" t="s">
        <v>398</v>
      </c>
      <c r="G336" s="45" t="s">
        <v>399</v>
      </c>
      <c r="H336" s="45" t="s">
        <v>367</v>
      </c>
      <c r="I336" s="21"/>
      <c r="J336" s="19" t="s">
        <v>87</v>
      </c>
      <c r="K336" s="21">
        <v>0</v>
      </c>
      <c r="L336" s="21">
        <v>2</v>
      </c>
      <c r="M336" s="21">
        <v>0</v>
      </c>
      <c r="N336" s="21" t="s">
        <v>595</v>
      </c>
      <c r="O336" s="67"/>
    </row>
    <row r="337" spans="1:15" ht="30" hidden="1">
      <c r="A337" s="66" t="s">
        <v>401</v>
      </c>
      <c r="B337" s="66" t="s">
        <v>151</v>
      </c>
      <c r="C337" s="19">
        <v>1</v>
      </c>
      <c r="D337" s="45" t="s">
        <v>402</v>
      </c>
      <c r="E337" s="45" t="s">
        <v>84</v>
      </c>
      <c r="F337" s="45" t="s">
        <v>403</v>
      </c>
      <c r="G337" s="76" t="s">
        <v>267</v>
      </c>
      <c r="H337" s="45" t="s">
        <v>404</v>
      </c>
      <c r="I337" s="21" t="s">
        <v>498</v>
      </c>
      <c r="J337" s="19" t="s">
        <v>302</v>
      </c>
      <c r="K337" s="21">
        <v>0</v>
      </c>
      <c r="L337" s="21">
        <v>0</v>
      </c>
      <c r="M337" s="21">
        <v>0</v>
      </c>
      <c r="N337" s="21"/>
      <c r="O337" s="67"/>
    </row>
    <row r="338" spans="1:15" ht="30" hidden="1">
      <c r="A338" s="66" t="s">
        <v>401</v>
      </c>
      <c r="B338" s="66" t="s">
        <v>151</v>
      </c>
      <c r="C338" s="19">
        <v>2</v>
      </c>
      <c r="D338" s="45" t="s">
        <v>406</v>
      </c>
      <c r="E338" s="45" t="s">
        <v>84</v>
      </c>
      <c r="F338" s="45" t="s">
        <v>407</v>
      </c>
      <c r="G338" s="76" t="s">
        <v>267</v>
      </c>
      <c r="H338" s="45" t="s">
        <v>404</v>
      </c>
      <c r="I338" s="21" t="s">
        <v>437</v>
      </c>
      <c r="J338" s="19" t="s">
        <v>302</v>
      </c>
      <c r="K338" s="21">
        <v>0</v>
      </c>
      <c r="L338" s="21">
        <v>0</v>
      </c>
      <c r="M338" s="21">
        <v>0</v>
      </c>
      <c r="N338" s="21"/>
      <c r="O338" s="67"/>
    </row>
    <row r="339" spans="1:15" ht="30" hidden="1">
      <c r="A339" s="66" t="s">
        <v>401</v>
      </c>
      <c r="B339" s="66" t="s">
        <v>151</v>
      </c>
      <c r="C339" s="19">
        <v>3</v>
      </c>
      <c r="D339" s="45" t="s">
        <v>409</v>
      </c>
      <c r="E339" s="45" t="s">
        <v>84</v>
      </c>
      <c r="F339" s="45" t="s">
        <v>410</v>
      </c>
      <c r="G339" s="76" t="s">
        <v>267</v>
      </c>
      <c r="H339" s="45" t="s">
        <v>404</v>
      </c>
      <c r="I339" s="21" t="s">
        <v>470</v>
      </c>
      <c r="J339" s="19" t="s">
        <v>302</v>
      </c>
      <c r="K339" s="21">
        <v>0</v>
      </c>
      <c r="L339" s="21">
        <v>0</v>
      </c>
      <c r="M339" s="21">
        <v>0</v>
      </c>
      <c r="N339" s="21"/>
      <c r="O339" s="67"/>
    </row>
    <row r="340" spans="1:15" ht="30" hidden="1">
      <c r="A340" s="66" t="s">
        <v>401</v>
      </c>
      <c r="B340" s="66" t="s">
        <v>151</v>
      </c>
      <c r="C340" s="19">
        <v>4</v>
      </c>
      <c r="D340" s="45" t="s">
        <v>412</v>
      </c>
      <c r="E340" s="45" t="s">
        <v>84</v>
      </c>
      <c r="F340" s="45" t="s">
        <v>413</v>
      </c>
      <c r="G340" s="76" t="s">
        <v>267</v>
      </c>
      <c r="H340" s="45" t="s">
        <v>404</v>
      </c>
      <c r="I340" s="21" t="s">
        <v>471</v>
      </c>
      <c r="J340" s="19" t="s">
        <v>302</v>
      </c>
      <c r="K340" s="21">
        <v>1</v>
      </c>
      <c r="L340" s="21">
        <v>2</v>
      </c>
      <c r="M340" s="21">
        <v>3</v>
      </c>
      <c r="N340" s="21"/>
      <c r="O340" s="67"/>
    </row>
    <row r="341" spans="1:15" ht="45" hidden="1">
      <c r="A341" s="66" t="s">
        <v>401</v>
      </c>
      <c r="B341" s="66" t="s">
        <v>151</v>
      </c>
      <c r="C341" s="19">
        <v>5</v>
      </c>
      <c r="D341" s="45" t="s">
        <v>415</v>
      </c>
      <c r="E341" s="45" t="s">
        <v>84</v>
      </c>
      <c r="F341" s="45" t="s">
        <v>416</v>
      </c>
      <c r="G341" s="76" t="s">
        <v>267</v>
      </c>
      <c r="H341" s="45" t="s">
        <v>404</v>
      </c>
      <c r="I341" s="21" t="s">
        <v>417</v>
      </c>
      <c r="J341" s="19" t="s">
        <v>302</v>
      </c>
      <c r="K341" s="21">
        <v>1</v>
      </c>
      <c r="L341" s="21">
        <v>2</v>
      </c>
      <c r="M341" s="21">
        <v>0</v>
      </c>
      <c r="N341" s="21" t="s">
        <v>596</v>
      </c>
      <c r="O341" s="67"/>
    </row>
    <row r="342" spans="1:15" ht="45" hidden="1">
      <c r="A342" s="66" t="s">
        <v>401</v>
      </c>
      <c r="B342" s="66" t="s">
        <v>151</v>
      </c>
      <c r="C342" s="19">
        <v>6</v>
      </c>
      <c r="D342" s="45" t="s">
        <v>418</v>
      </c>
      <c r="E342" s="45" t="s">
        <v>84</v>
      </c>
      <c r="F342" s="45" t="s">
        <v>419</v>
      </c>
      <c r="G342" s="76" t="s">
        <v>267</v>
      </c>
      <c r="H342" s="45" t="s">
        <v>404</v>
      </c>
      <c r="I342" s="21" t="s">
        <v>420</v>
      </c>
      <c r="J342" s="19" t="s">
        <v>302</v>
      </c>
      <c r="K342" s="21">
        <v>3</v>
      </c>
      <c r="L342" s="21">
        <v>4</v>
      </c>
      <c r="M342" s="21">
        <v>3</v>
      </c>
      <c r="N342" s="21" t="s">
        <v>597</v>
      </c>
      <c r="O342" s="67"/>
    </row>
    <row r="343" spans="1:15" ht="60" hidden="1">
      <c r="A343" s="66" t="s">
        <v>401</v>
      </c>
      <c r="B343" s="66" t="s">
        <v>151</v>
      </c>
      <c r="C343" s="19">
        <v>7</v>
      </c>
      <c r="D343" s="45" t="s">
        <v>422</v>
      </c>
      <c r="E343" s="45" t="s">
        <v>84</v>
      </c>
      <c r="F343" s="45" t="s">
        <v>423</v>
      </c>
      <c r="G343" s="76" t="s">
        <v>267</v>
      </c>
      <c r="H343" s="45" t="s">
        <v>424</v>
      </c>
      <c r="I343" s="21" t="s">
        <v>425</v>
      </c>
      <c r="J343" s="19" t="s">
        <v>87</v>
      </c>
      <c r="K343" s="69">
        <v>18</v>
      </c>
      <c r="L343" s="69">
        <v>20</v>
      </c>
      <c r="M343" s="69">
        <v>30</v>
      </c>
      <c r="N343" s="69"/>
      <c r="O343" s="67"/>
    </row>
    <row r="344" spans="1:15" ht="45" hidden="1">
      <c r="A344" s="66" t="s">
        <v>401</v>
      </c>
      <c r="B344" s="66" t="s">
        <v>151</v>
      </c>
      <c r="C344" s="19">
        <v>8</v>
      </c>
      <c r="D344" s="45" t="s">
        <v>426</v>
      </c>
      <c r="E344" s="45" t="s">
        <v>84</v>
      </c>
      <c r="F344" s="45" t="s">
        <v>427</v>
      </c>
      <c r="G344" s="45" t="s">
        <v>428</v>
      </c>
      <c r="H344" s="45" t="s">
        <v>429</v>
      </c>
      <c r="I344" s="21" t="s">
        <v>439</v>
      </c>
      <c r="J344" s="19" t="s">
        <v>87</v>
      </c>
      <c r="K344" s="21">
        <v>2</v>
      </c>
      <c r="L344" s="21">
        <v>4</v>
      </c>
      <c r="M344" s="21">
        <v>0</v>
      </c>
      <c r="N344" s="21" t="s">
        <v>598</v>
      </c>
      <c r="O344" s="67"/>
    </row>
    <row r="345" spans="1:15" ht="45">
      <c r="A345" s="66" t="s">
        <v>354</v>
      </c>
      <c r="B345" s="66" t="s">
        <v>152</v>
      </c>
      <c r="C345" s="19">
        <v>11</v>
      </c>
      <c r="D345" s="20" t="s">
        <v>38</v>
      </c>
      <c r="E345" s="20" t="s">
        <v>234</v>
      </c>
      <c r="F345" s="20" t="s">
        <v>304</v>
      </c>
      <c r="G345" s="20" t="s">
        <v>355</v>
      </c>
      <c r="H345" s="20" t="s">
        <v>267</v>
      </c>
      <c r="I345" s="21" t="s">
        <v>477</v>
      </c>
      <c r="J345" s="19" t="s">
        <v>87</v>
      </c>
      <c r="K345" s="21">
        <v>12.14</v>
      </c>
      <c r="L345" s="21">
        <v>12.14</v>
      </c>
      <c r="M345" s="21">
        <v>7.58</v>
      </c>
      <c r="N345" s="21" t="s">
        <v>599</v>
      </c>
      <c r="O345" s="67"/>
    </row>
    <row r="346" spans="1:15" ht="60">
      <c r="A346" s="66" t="s">
        <v>354</v>
      </c>
      <c r="B346" s="66" t="s">
        <v>152</v>
      </c>
      <c r="C346" s="19">
        <v>14</v>
      </c>
      <c r="D346" s="20" t="s">
        <v>43</v>
      </c>
      <c r="E346" s="20" t="s">
        <v>234</v>
      </c>
      <c r="F346" s="20" t="s">
        <v>313</v>
      </c>
      <c r="G346" s="20" t="s">
        <v>355</v>
      </c>
      <c r="H346" s="20" t="s">
        <v>267</v>
      </c>
      <c r="I346" s="21" t="s">
        <v>500</v>
      </c>
      <c r="J346" s="19" t="s">
        <v>87</v>
      </c>
      <c r="K346" s="21">
        <v>100</v>
      </c>
      <c r="L346" s="21"/>
      <c r="M346" s="21"/>
      <c r="N346" s="21"/>
      <c r="O346" s="67"/>
    </row>
    <row r="347" spans="1:15" ht="45">
      <c r="A347" s="66" t="s">
        <v>354</v>
      </c>
      <c r="B347" s="66" t="s">
        <v>152</v>
      </c>
      <c r="C347" s="19">
        <v>15</v>
      </c>
      <c r="D347" s="20" t="s">
        <v>197</v>
      </c>
      <c r="E347" s="19" t="s">
        <v>234</v>
      </c>
      <c r="F347" s="20" t="s">
        <v>358</v>
      </c>
      <c r="G347" s="20" t="s">
        <v>355</v>
      </c>
      <c r="H347" s="20" t="s">
        <v>267</v>
      </c>
      <c r="I347" s="21"/>
      <c r="J347" s="19" t="s">
        <v>360</v>
      </c>
      <c r="K347" s="21"/>
      <c r="L347" s="21"/>
      <c r="M347" s="21"/>
      <c r="N347" s="21"/>
      <c r="O347" s="67"/>
    </row>
    <row r="348" spans="1:15" ht="45">
      <c r="A348" s="66" t="s">
        <v>354</v>
      </c>
      <c r="B348" s="66" t="s">
        <v>152</v>
      </c>
      <c r="C348" s="19">
        <v>16</v>
      </c>
      <c r="D348" s="20" t="s">
        <v>45</v>
      </c>
      <c r="E348" s="19" t="s">
        <v>234</v>
      </c>
      <c r="F348" s="20" t="s">
        <v>361</v>
      </c>
      <c r="G348" s="20" t="s">
        <v>355</v>
      </c>
      <c r="H348" s="20" t="s">
        <v>267</v>
      </c>
      <c r="I348" s="21"/>
      <c r="J348" s="19" t="s">
        <v>360</v>
      </c>
      <c r="K348" s="21"/>
      <c r="L348" s="21"/>
      <c r="M348" s="21"/>
      <c r="N348" s="21"/>
      <c r="O348" s="67"/>
    </row>
    <row r="349" spans="1:15" ht="108.75" hidden="1">
      <c r="A349" s="66" t="s">
        <v>363</v>
      </c>
      <c r="B349" s="66" t="s">
        <v>152</v>
      </c>
      <c r="C349" s="19">
        <v>6</v>
      </c>
      <c r="D349" s="20" t="s">
        <v>364</v>
      </c>
      <c r="E349" s="20" t="s">
        <v>234</v>
      </c>
      <c r="F349" s="20" t="s">
        <v>365</v>
      </c>
      <c r="G349" s="20" t="s">
        <v>366</v>
      </c>
      <c r="H349" s="20" t="s">
        <v>367</v>
      </c>
      <c r="I349" s="68" t="s">
        <v>537</v>
      </c>
      <c r="J349" s="19" t="s">
        <v>87</v>
      </c>
      <c r="K349" s="69">
        <v>70</v>
      </c>
      <c r="L349" s="69">
        <v>70</v>
      </c>
      <c r="M349" s="69">
        <v>78</v>
      </c>
      <c r="N349" s="69"/>
      <c r="O349" s="67"/>
    </row>
    <row r="350" spans="1:15" ht="81" hidden="1">
      <c r="A350" s="66" t="s">
        <v>363</v>
      </c>
      <c r="B350" s="66" t="s">
        <v>152</v>
      </c>
      <c r="C350" s="19">
        <v>7</v>
      </c>
      <c r="D350" s="20" t="s">
        <v>370</v>
      </c>
      <c r="E350" s="20" t="s">
        <v>84</v>
      </c>
      <c r="F350" s="20" t="s">
        <v>371</v>
      </c>
      <c r="G350" s="20" t="s">
        <v>366</v>
      </c>
      <c r="H350" s="20" t="s">
        <v>267</v>
      </c>
      <c r="I350" s="68" t="s">
        <v>372</v>
      </c>
      <c r="J350" s="19" t="s">
        <v>87</v>
      </c>
      <c r="K350" s="69">
        <v>26</v>
      </c>
      <c r="L350" s="69">
        <v>30</v>
      </c>
      <c r="M350" s="69">
        <v>13</v>
      </c>
      <c r="N350" s="69"/>
      <c r="O350" s="67"/>
    </row>
    <row r="351" spans="1:15" ht="31.5" hidden="1">
      <c r="A351" s="66" t="s">
        <v>363</v>
      </c>
      <c r="B351" s="66" t="s">
        <v>152</v>
      </c>
      <c r="C351" s="19">
        <v>8</v>
      </c>
      <c r="D351" s="20" t="s">
        <v>373</v>
      </c>
      <c r="E351" s="20" t="s">
        <v>84</v>
      </c>
      <c r="F351" s="20" t="s">
        <v>374</v>
      </c>
      <c r="G351" s="20" t="s">
        <v>366</v>
      </c>
      <c r="H351" s="20" t="s">
        <v>267</v>
      </c>
      <c r="I351" s="68" t="s">
        <v>375</v>
      </c>
      <c r="J351" s="19" t="s">
        <v>302</v>
      </c>
      <c r="K351" s="69">
        <v>2</v>
      </c>
      <c r="L351" s="69">
        <v>2</v>
      </c>
      <c r="M351" s="69">
        <v>0</v>
      </c>
      <c r="N351" s="69"/>
      <c r="O351" s="67"/>
    </row>
    <row r="352" spans="1:15" hidden="1">
      <c r="A352" s="66" t="s">
        <v>363</v>
      </c>
      <c r="B352" s="66" t="s">
        <v>152</v>
      </c>
      <c r="C352" s="19">
        <v>10</v>
      </c>
      <c r="D352" s="20" t="s">
        <v>376</v>
      </c>
      <c r="E352" s="20" t="s">
        <v>84</v>
      </c>
      <c r="F352" s="20" t="s">
        <v>377</v>
      </c>
      <c r="G352" s="20" t="s">
        <v>366</v>
      </c>
      <c r="H352" s="20" t="s">
        <v>267</v>
      </c>
      <c r="I352" s="21" t="s">
        <v>434</v>
      </c>
      <c r="J352" s="19" t="s">
        <v>379</v>
      </c>
      <c r="K352" s="21">
        <v>35</v>
      </c>
      <c r="L352" s="21">
        <v>35</v>
      </c>
      <c r="M352" s="21">
        <v>47</v>
      </c>
      <c r="N352" s="21"/>
      <c r="O352" s="67"/>
    </row>
    <row r="353" spans="1:15" hidden="1">
      <c r="A353" s="66" t="s">
        <v>363</v>
      </c>
      <c r="B353" s="66" t="s">
        <v>152</v>
      </c>
      <c r="C353" s="19">
        <v>11</v>
      </c>
      <c r="D353" s="20" t="s">
        <v>380</v>
      </c>
      <c r="E353" s="20" t="s">
        <v>84</v>
      </c>
      <c r="F353" s="20" t="s">
        <v>381</v>
      </c>
      <c r="G353" s="20" t="s">
        <v>366</v>
      </c>
      <c r="H353" s="20" t="s">
        <v>267</v>
      </c>
      <c r="I353" s="21" t="s">
        <v>484</v>
      </c>
      <c r="J353" s="19" t="s">
        <v>379</v>
      </c>
      <c r="K353" s="21">
        <v>11</v>
      </c>
      <c r="L353" s="21">
        <v>8</v>
      </c>
      <c r="M353" s="21">
        <v>10</v>
      </c>
      <c r="N353" s="21"/>
      <c r="O353" s="67"/>
    </row>
    <row r="354" spans="1:15" ht="30" hidden="1">
      <c r="A354" s="66" t="s">
        <v>363</v>
      </c>
      <c r="B354" s="66" t="s">
        <v>152</v>
      </c>
      <c r="C354" s="19">
        <v>12</v>
      </c>
      <c r="D354" s="20" t="s">
        <v>383</v>
      </c>
      <c r="E354" s="20" t="s">
        <v>84</v>
      </c>
      <c r="F354" s="20" t="s">
        <v>384</v>
      </c>
      <c r="G354" s="20" t="s">
        <v>366</v>
      </c>
      <c r="H354" s="20" t="s">
        <v>267</v>
      </c>
      <c r="I354" s="21" t="s">
        <v>385</v>
      </c>
      <c r="J354" s="19" t="s">
        <v>386</v>
      </c>
      <c r="K354" s="21">
        <v>1</v>
      </c>
      <c r="L354" s="21">
        <v>0</v>
      </c>
      <c r="M354" s="21">
        <v>6</v>
      </c>
      <c r="N354" s="21"/>
      <c r="O354" s="67"/>
    </row>
    <row r="355" spans="1:15" ht="30" hidden="1">
      <c r="A355" s="66" t="s">
        <v>363</v>
      </c>
      <c r="B355" s="66" t="s">
        <v>152</v>
      </c>
      <c r="C355" s="19">
        <v>13</v>
      </c>
      <c r="D355" s="20" t="s">
        <v>387</v>
      </c>
      <c r="E355" s="20" t="s">
        <v>84</v>
      </c>
      <c r="F355" s="20" t="s">
        <v>388</v>
      </c>
      <c r="G355" s="20" t="s">
        <v>366</v>
      </c>
      <c r="H355" s="20" t="s">
        <v>324</v>
      </c>
      <c r="I355" s="21" t="s">
        <v>389</v>
      </c>
      <c r="J355" s="19" t="s">
        <v>379</v>
      </c>
      <c r="K355" s="21">
        <v>8</v>
      </c>
      <c r="L355" s="21">
        <v>8</v>
      </c>
      <c r="M355" s="21">
        <v>9</v>
      </c>
      <c r="N355" s="21"/>
      <c r="O355" s="67"/>
    </row>
    <row r="356" spans="1:15" ht="30" hidden="1">
      <c r="A356" s="66" t="s">
        <v>363</v>
      </c>
      <c r="B356" s="66" t="s">
        <v>152</v>
      </c>
      <c r="C356" s="19">
        <v>14</v>
      </c>
      <c r="D356" s="20" t="s">
        <v>390</v>
      </c>
      <c r="E356" s="20" t="s">
        <v>84</v>
      </c>
      <c r="F356" s="20" t="s">
        <v>391</v>
      </c>
      <c r="G356" s="20" t="s">
        <v>366</v>
      </c>
      <c r="H356" s="20" t="s">
        <v>324</v>
      </c>
      <c r="I356" s="21" t="s">
        <v>485</v>
      </c>
      <c r="J356" s="19" t="s">
        <v>379</v>
      </c>
      <c r="K356" s="21">
        <v>20</v>
      </c>
      <c r="L356" s="21">
        <v>20</v>
      </c>
      <c r="M356" s="21">
        <v>14</v>
      </c>
      <c r="N356" s="21" t="s">
        <v>600</v>
      </c>
      <c r="O356" s="67"/>
    </row>
    <row r="357" spans="1:15" ht="30" hidden="1">
      <c r="A357" s="66" t="s">
        <v>363</v>
      </c>
      <c r="B357" s="66" t="s">
        <v>152</v>
      </c>
      <c r="C357" s="19">
        <v>15</v>
      </c>
      <c r="D357" s="20" t="s">
        <v>393</v>
      </c>
      <c r="E357" s="20" t="s">
        <v>84</v>
      </c>
      <c r="F357" s="20" t="s">
        <v>394</v>
      </c>
      <c r="G357" s="20" t="s">
        <v>366</v>
      </c>
      <c r="H357" s="20" t="s">
        <v>324</v>
      </c>
      <c r="I357" s="21" t="s">
        <v>436</v>
      </c>
      <c r="J357" s="19" t="s">
        <v>379</v>
      </c>
      <c r="K357" s="21">
        <v>14</v>
      </c>
      <c r="L357" s="21">
        <v>14</v>
      </c>
      <c r="M357" s="21">
        <v>11</v>
      </c>
      <c r="N357" s="21" t="s">
        <v>600</v>
      </c>
      <c r="O357" s="67"/>
    </row>
    <row r="358" spans="1:15" ht="45" hidden="1">
      <c r="A358" s="66" t="s">
        <v>396</v>
      </c>
      <c r="B358" s="66" t="s">
        <v>152</v>
      </c>
      <c r="C358" s="19">
        <v>4</v>
      </c>
      <c r="D358" s="45" t="s">
        <v>397</v>
      </c>
      <c r="E358" s="74" t="s">
        <v>234</v>
      </c>
      <c r="F358" s="75" t="s">
        <v>398</v>
      </c>
      <c r="G358" s="45" t="s">
        <v>399</v>
      </c>
      <c r="H358" s="45" t="s">
        <v>367</v>
      </c>
      <c r="I358" s="21" t="s">
        <v>486</v>
      </c>
      <c r="J358" s="19" t="s">
        <v>87</v>
      </c>
      <c r="K358" s="21">
        <v>100</v>
      </c>
      <c r="L358" s="21">
        <v>100</v>
      </c>
      <c r="M358" s="21">
        <v>0</v>
      </c>
      <c r="N358" s="21" t="s">
        <v>601</v>
      </c>
      <c r="O358" s="67"/>
    </row>
    <row r="359" spans="1:15" ht="30" hidden="1">
      <c r="A359" s="66" t="s">
        <v>401</v>
      </c>
      <c r="B359" s="66" t="s">
        <v>152</v>
      </c>
      <c r="C359" s="19">
        <v>1</v>
      </c>
      <c r="D359" s="45" t="s">
        <v>402</v>
      </c>
      <c r="E359" s="45" t="s">
        <v>84</v>
      </c>
      <c r="F359" s="45" t="s">
        <v>403</v>
      </c>
      <c r="G359" s="45" t="s">
        <v>404</v>
      </c>
      <c r="H359" s="76" t="s">
        <v>267</v>
      </c>
      <c r="I359" s="21" t="s">
        <v>498</v>
      </c>
      <c r="J359" s="19" t="s">
        <v>302</v>
      </c>
      <c r="K359" s="21">
        <v>0</v>
      </c>
      <c r="L359" s="21">
        <v>1</v>
      </c>
      <c r="M359" s="21">
        <v>0</v>
      </c>
      <c r="N359" s="21" t="s">
        <v>602</v>
      </c>
      <c r="O359" s="67"/>
    </row>
    <row r="360" spans="1:15" ht="30" hidden="1">
      <c r="A360" s="66" t="s">
        <v>401</v>
      </c>
      <c r="B360" s="66" t="s">
        <v>152</v>
      </c>
      <c r="C360" s="19">
        <v>2</v>
      </c>
      <c r="D360" s="45" t="s">
        <v>406</v>
      </c>
      <c r="E360" s="45" t="s">
        <v>84</v>
      </c>
      <c r="F360" s="45" t="s">
        <v>407</v>
      </c>
      <c r="G360" s="45" t="s">
        <v>404</v>
      </c>
      <c r="H360" s="76" t="s">
        <v>267</v>
      </c>
      <c r="I360" s="21" t="s">
        <v>437</v>
      </c>
      <c r="J360" s="19" t="s">
        <v>302</v>
      </c>
      <c r="K360" s="21">
        <v>1</v>
      </c>
      <c r="L360" s="21">
        <v>1</v>
      </c>
      <c r="M360" s="21">
        <v>0</v>
      </c>
      <c r="N360" s="21" t="s">
        <v>602</v>
      </c>
      <c r="O360" s="67"/>
    </row>
    <row r="361" spans="1:15" ht="30" hidden="1">
      <c r="A361" s="66" t="s">
        <v>401</v>
      </c>
      <c r="B361" s="66" t="s">
        <v>152</v>
      </c>
      <c r="C361" s="19">
        <v>3</v>
      </c>
      <c r="D361" s="45" t="s">
        <v>409</v>
      </c>
      <c r="E361" s="45" t="s">
        <v>84</v>
      </c>
      <c r="F361" s="45" t="s">
        <v>410</v>
      </c>
      <c r="G361" s="45" t="s">
        <v>404</v>
      </c>
      <c r="H361" s="76" t="s">
        <v>267</v>
      </c>
      <c r="I361" s="21" t="s">
        <v>470</v>
      </c>
      <c r="J361" s="19" t="s">
        <v>302</v>
      </c>
      <c r="K361" s="21">
        <v>0</v>
      </c>
      <c r="L361" s="21">
        <v>0</v>
      </c>
      <c r="M361" s="21">
        <v>0</v>
      </c>
      <c r="N361" s="21" t="s">
        <v>603</v>
      </c>
      <c r="O361" s="67"/>
    </row>
    <row r="362" spans="1:15" ht="30" hidden="1">
      <c r="A362" s="66" t="s">
        <v>401</v>
      </c>
      <c r="B362" s="66" t="s">
        <v>152</v>
      </c>
      <c r="C362" s="19">
        <v>4</v>
      </c>
      <c r="D362" s="45" t="s">
        <v>412</v>
      </c>
      <c r="E362" s="45" t="s">
        <v>84</v>
      </c>
      <c r="F362" s="45" t="s">
        <v>413</v>
      </c>
      <c r="G362" s="45" t="s">
        <v>404</v>
      </c>
      <c r="H362" s="76" t="s">
        <v>267</v>
      </c>
      <c r="I362" s="21" t="s">
        <v>471</v>
      </c>
      <c r="J362" s="19" t="s">
        <v>302</v>
      </c>
      <c r="K362" s="21">
        <v>0</v>
      </c>
      <c r="L362" s="21">
        <v>0</v>
      </c>
      <c r="M362" s="21">
        <v>0</v>
      </c>
      <c r="N362" s="21" t="s">
        <v>602</v>
      </c>
      <c r="O362" s="67"/>
    </row>
    <row r="363" spans="1:15" ht="45" hidden="1">
      <c r="A363" s="66" t="s">
        <v>401</v>
      </c>
      <c r="B363" s="66" t="s">
        <v>152</v>
      </c>
      <c r="C363" s="19">
        <v>5</v>
      </c>
      <c r="D363" s="45" t="s">
        <v>415</v>
      </c>
      <c r="E363" s="45" t="s">
        <v>84</v>
      </c>
      <c r="F363" s="45" t="s">
        <v>416</v>
      </c>
      <c r="G363" s="45" t="s">
        <v>404</v>
      </c>
      <c r="H363" s="76" t="s">
        <v>267</v>
      </c>
      <c r="I363" s="21" t="s">
        <v>417</v>
      </c>
      <c r="J363" s="19" t="s">
        <v>302</v>
      </c>
      <c r="K363" s="21">
        <v>1</v>
      </c>
      <c r="L363" s="21">
        <v>0</v>
      </c>
      <c r="M363" s="21">
        <v>0</v>
      </c>
      <c r="N363" s="21" t="s">
        <v>602</v>
      </c>
      <c r="O363" s="67"/>
    </row>
    <row r="364" spans="1:15" ht="45" hidden="1">
      <c r="A364" s="66" t="s">
        <v>401</v>
      </c>
      <c r="B364" s="66" t="s">
        <v>152</v>
      </c>
      <c r="C364" s="19">
        <v>6</v>
      </c>
      <c r="D364" s="45" t="s">
        <v>418</v>
      </c>
      <c r="E364" s="45" t="s">
        <v>84</v>
      </c>
      <c r="F364" s="45" t="s">
        <v>419</v>
      </c>
      <c r="G364" s="45" t="s">
        <v>404</v>
      </c>
      <c r="H364" s="76" t="s">
        <v>267</v>
      </c>
      <c r="I364" s="21" t="s">
        <v>420</v>
      </c>
      <c r="J364" s="19" t="s">
        <v>302</v>
      </c>
      <c r="K364" s="21">
        <v>0</v>
      </c>
      <c r="L364" s="21">
        <v>0</v>
      </c>
      <c r="M364" s="21">
        <v>0</v>
      </c>
      <c r="N364" s="21" t="s">
        <v>603</v>
      </c>
      <c r="O364" s="67"/>
    </row>
    <row r="365" spans="1:15" ht="60" hidden="1">
      <c r="A365" s="66" t="s">
        <v>401</v>
      </c>
      <c r="B365" s="66" t="s">
        <v>152</v>
      </c>
      <c r="C365" s="19">
        <v>7</v>
      </c>
      <c r="D365" s="45" t="s">
        <v>422</v>
      </c>
      <c r="E365" s="45" t="s">
        <v>84</v>
      </c>
      <c r="F365" s="45" t="s">
        <v>423</v>
      </c>
      <c r="G365" s="45" t="s">
        <v>424</v>
      </c>
      <c r="H365" s="76" t="s">
        <v>267</v>
      </c>
      <c r="I365" s="21" t="s">
        <v>425</v>
      </c>
      <c r="J365" s="19" t="s">
        <v>87</v>
      </c>
      <c r="K365" s="2">
        <v>3.6999999999999998E-2</v>
      </c>
      <c r="L365" s="2">
        <v>3.6999999999999998E-2</v>
      </c>
      <c r="M365" s="2">
        <v>5.8799999999999998E-2</v>
      </c>
      <c r="N365" s="2"/>
      <c r="O365" s="67"/>
    </row>
    <row r="366" spans="1:15" ht="45" hidden="1">
      <c r="A366" s="66" t="s">
        <v>401</v>
      </c>
      <c r="B366" s="66" t="s">
        <v>152</v>
      </c>
      <c r="C366" s="19">
        <v>8</v>
      </c>
      <c r="D366" s="45" t="s">
        <v>426</v>
      </c>
      <c r="E366" s="45" t="s">
        <v>84</v>
      </c>
      <c r="F366" s="45" t="s">
        <v>427</v>
      </c>
      <c r="G366" s="45" t="s">
        <v>429</v>
      </c>
      <c r="H366" s="45" t="s">
        <v>428</v>
      </c>
      <c r="I366" s="21" t="s">
        <v>439</v>
      </c>
      <c r="J366" s="19" t="s">
        <v>87</v>
      </c>
      <c r="K366" s="2"/>
      <c r="L366" s="21"/>
      <c r="M366" s="21"/>
      <c r="N366" s="21"/>
      <c r="O366" s="67"/>
    </row>
    <row r="367" spans="1:15" ht="45">
      <c r="A367" s="66" t="s">
        <v>354</v>
      </c>
      <c r="B367" s="66" t="s">
        <v>125</v>
      </c>
      <c r="C367" s="19">
        <v>11</v>
      </c>
      <c r="D367" s="20" t="s">
        <v>38</v>
      </c>
      <c r="E367" s="20" t="s">
        <v>234</v>
      </c>
      <c r="F367" s="20" t="s">
        <v>304</v>
      </c>
      <c r="G367" s="20" t="s">
        <v>355</v>
      </c>
      <c r="H367" s="20" t="s">
        <v>267</v>
      </c>
      <c r="I367" s="21" t="s">
        <v>477</v>
      </c>
      <c r="J367" s="19" t="s">
        <v>87</v>
      </c>
      <c r="K367" s="21">
        <v>2.52</v>
      </c>
      <c r="L367" s="21">
        <v>3</v>
      </c>
      <c r="M367" s="21">
        <v>3</v>
      </c>
      <c r="N367" s="21"/>
      <c r="O367" s="67"/>
    </row>
    <row r="368" spans="1:15" ht="60">
      <c r="A368" s="66" t="s">
        <v>354</v>
      </c>
      <c r="B368" s="66" t="s">
        <v>125</v>
      </c>
      <c r="C368" s="19">
        <v>14</v>
      </c>
      <c r="D368" s="20" t="s">
        <v>43</v>
      </c>
      <c r="E368" s="20" t="s">
        <v>234</v>
      </c>
      <c r="F368" s="20" t="s">
        <v>313</v>
      </c>
      <c r="G368" s="20" t="s">
        <v>355</v>
      </c>
      <c r="H368" s="20" t="s">
        <v>267</v>
      </c>
      <c r="I368" s="21" t="s">
        <v>357</v>
      </c>
      <c r="J368" s="19" t="s">
        <v>87</v>
      </c>
      <c r="K368" s="21"/>
      <c r="L368" s="21">
        <v>1</v>
      </c>
      <c r="M368" s="21">
        <v>1</v>
      </c>
      <c r="N368" s="21"/>
      <c r="O368" s="67" t="s">
        <v>604</v>
      </c>
    </row>
    <row r="369" spans="1:15" ht="45">
      <c r="A369" s="66" t="s">
        <v>354</v>
      </c>
      <c r="B369" s="66" t="s">
        <v>125</v>
      </c>
      <c r="C369" s="19">
        <v>15</v>
      </c>
      <c r="D369" s="20" t="s">
        <v>197</v>
      </c>
      <c r="E369" s="19" t="s">
        <v>234</v>
      </c>
      <c r="F369" s="20" t="s">
        <v>358</v>
      </c>
      <c r="G369" s="20" t="s">
        <v>355</v>
      </c>
      <c r="H369" s="20" t="s">
        <v>267</v>
      </c>
      <c r="I369" s="21" t="s">
        <v>586</v>
      </c>
      <c r="J369" s="19" t="s">
        <v>360</v>
      </c>
      <c r="K369" s="21"/>
      <c r="L369" s="21">
        <v>0</v>
      </c>
      <c r="M369" s="21">
        <v>0</v>
      </c>
      <c r="N369" s="21"/>
      <c r="O369" s="67"/>
    </row>
    <row r="370" spans="1:15" ht="45">
      <c r="A370" s="66" t="s">
        <v>354</v>
      </c>
      <c r="B370" s="66" t="s">
        <v>125</v>
      </c>
      <c r="C370" s="19">
        <v>16</v>
      </c>
      <c r="D370" s="20" t="s">
        <v>45</v>
      </c>
      <c r="E370" s="19" t="s">
        <v>234</v>
      </c>
      <c r="F370" s="20" t="s">
        <v>361</v>
      </c>
      <c r="G370" s="20" t="s">
        <v>355</v>
      </c>
      <c r="H370" s="20" t="s">
        <v>267</v>
      </c>
      <c r="I370" s="21" t="s">
        <v>362</v>
      </c>
      <c r="J370" s="19" t="s">
        <v>360</v>
      </c>
      <c r="K370" s="21"/>
      <c r="L370" s="21">
        <v>1</v>
      </c>
      <c r="M370" s="21">
        <v>1</v>
      </c>
      <c r="N370" s="21"/>
      <c r="O370" s="67" t="s">
        <v>605</v>
      </c>
    </row>
    <row r="371" spans="1:15" ht="108.75" hidden="1">
      <c r="A371" s="66" t="s">
        <v>363</v>
      </c>
      <c r="B371" s="66" t="s">
        <v>125</v>
      </c>
      <c r="C371" s="19">
        <v>6</v>
      </c>
      <c r="D371" s="20" t="s">
        <v>364</v>
      </c>
      <c r="E371" s="20" t="s">
        <v>234</v>
      </c>
      <c r="F371" s="20" t="s">
        <v>365</v>
      </c>
      <c r="G371" s="20" t="s">
        <v>366</v>
      </c>
      <c r="H371" s="20" t="s">
        <v>367</v>
      </c>
      <c r="I371" s="68"/>
      <c r="J371" s="19" t="s">
        <v>87</v>
      </c>
      <c r="K371" s="69"/>
      <c r="L371" s="69"/>
      <c r="M371" s="69">
        <v>100</v>
      </c>
      <c r="N371" s="69"/>
      <c r="O371" s="67" t="s">
        <v>369</v>
      </c>
    </row>
    <row r="372" spans="1:15" ht="81" hidden="1">
      <c r="A372" s="66" t="s">
        <v>363</v>
      </c>
      <c r="B372" s="66" t="s">
        <v>125</v>
      </c>
      <c r="C372" s="19">
        <v>7</v>
      </c>
      <c r="D372" s="20" t="s">
        <v>370</v>
      </c>
      <c r="E372" s="20" t="s">
        <v>84</v>
      </c>
      <c r="F372" s="20" t="s">
        <v>371</v>
      </c>
      <c r="G372" s="20" t="s">
        <v>366</v>
      </c>
      <c r="H372" s="20" t="s">
        <v>267</v>
      </c>
      <c r="I372" s="68" t="s">
        <v>372</v>
      </c>
      <c r="J372" s="19" t="s">
        <v>87</v>
      </c>
      <c r="K372" s="69">
        <v>44</v>
      </c>
      <c r="L372" s="69">
        <v>60</v>
      </c>
      <c r="M372" s="69">
        <v>35</v>
      </c>
      <c r="N372" s="69"/>
      <c r="O372" s="67"/>
    </row>
    <row r="373" spans="1:15" ht="31.5" hidden="1">
      <c r="A373" s="66" t="s">
        <v>363</v>
      </c>
      <c r="B373" s="66" t="s">
        <v>125</v>
      </c>
      <c r="C373" s="19">
        <v>8</v>
      </c>
      <c r="D373" s="20" t="s">
        <v>373</v>
      </c>
      <c r="E373" s="20" t="s">
        <v>84</v>
      </c>
      <c r="F373" s="20" t="s">
        <v>374</v>
      </c>
      <c r="G373" s="20" t="s">
        <v>366</v>
      </c>
      <c r="H373" s="20" t="s">
        <v>267</v>
      </c>
      <c r="I373" s="68" t="s">
        <v>375</v>
      </c>
      <c r="J373" s="19" t="s">
        <v>302</v>
      </c>
      <c r="K373" s="69">
        <v>0</v>
      </c>
      <c r="L373" s="69">
        <v>5</v>
      </c>
      <c r="M373" s="69">
        <v>8</v>
      </c>
      <c r="N373" s="69"/>
      <c r="O373" s="67"/>
    </row>
    <row r="374" spans="1:15" hidden="1">
      <c r="A374" s="66" t="s">
        <v>363</v>
      </c>
      <c r="B374" s="66" t="s">
        <v>125</v>
      </c>
      <c r="C374" s="19">
        <v>10</v>
      </c>
      <c r="D374" s="20" t="s">
        <v>376</v>
      </c>
      <c r="E374" s="20" t="s">
        <v>84</v>
      </c>
      <c r="F374" s="20" t="s">
        <v>377</v>
      </c>
      <c r="G374" s="20" t="s">
        <v>366</v>
      </c>
      <c r="H374" s="20" t="s">
        <v>267</v>
      </c>
      <c r="I374" s="21" t="s">
        <v>378</v>
      </c>
      <c r="J374" s="19" t="s">
        <v>379</v>
      </c>
      <c r="K374" s="21">
        <v>24</v>
      </c>
      <c r="L374" s="21">
        <v>30</v>
      </c>
      <c r="M374" s="21">
        <v>26</v>
      </c>
      <c r="N374" s="21"/>
      <c r="O374" s="67"/>
    </row>
    <row r="375" spans="1:15" hidden="1">
      <c r="A375" s="66" t="s">
        <v>363</v>
      </c>
      <c r="B375" s="66" t="s">
        <v>125</v>
      </c>
      <c r="C375" s="19">
        <v>11</v>
      </c>
      <c r="D375" s="20" t="s">
        <v>380</v>
      </c>
      <c r="E375" s="20" t="s">
        <v>84</v>
      </c>
      <c r="F375" s="20" t="s">
        <v>381</v>
      </c>
      <c r="G375" s="20" t="s">
        <v>366</v>
      </c>
      <c r="H375" s="20" t="s">
        <v>267</v>
      </c>
      <c r="I375" s="21" t="s">
        <v>382</v>
      </c>
      <c r="J375" s="19" t="s">
        <v>379</v>
      </c>
      <c r="K375" s="21">
        <v>0</v>
      </c>
      <c r="L375" s="21">
        <v>5</v>
      </c>
      <c r="M375" s="21">
        <v>5</v>
      </c>
      <c r="N375" s="21"/>
      <c r="O375" s="67"/>
    </row>
    <row r="376" spans="1:15" ht="30" hidden="1">
      <c r="A376" s="66" t="s">
        <v>363</v>
      </c>
      <c r="B376" s="66" t="s">
        <v>125</v>
      </c>
      <c r="C376" s="19">
        <v>12</v>
      </c>
      <c r="D376" s="20" t="s">
        <v>383</v>
      </c>
      <c r="E376" s="20" t="s">
        <v>84</v>
      </c>
      <c r="F376" s="20" t="s">
        <v>384</v>
      </c>
      <c r="G376" s="20" t="s">
        <v>366</v>
      </c>
      <c r="H376" s="20" t="s">
        <v>267</v>
      </c>
      <c r="I376" s="21" t="s">
        <v>506</v>
      </c>
      <c r="J376" s="19" t="s">
        <v>386</v>
      </c>
      <c r="K376" s="21">
        <v>7</v>
      </c>
      <c r="L376" s="21">
        <v>7</v>
      </c>
      <c r="M376" s="21">
        <v>1</v>
      </c>
      <c r="N376" s="21"/>
      <c r="O376" s="67"/>
    </row>
    <row r="377" spans="1:15" ht="30" hidden="1">
      <c r="A377" s="66" t="s">
        <v>363</v>
      </c>
      <c r="B377" s="66" t="s">
        <v>125</v>
      </c>
      <c r="C377" s="19">
        <v>13</v>
      </c>
      <c r="D377" s="20" t="s">
        <v>387</v>
      </c>
      <c r="E377" s="20" t="s">
        <v>84</v>
      </c>
      <c r="F377" s="20" t="s">
        <v>388</v>
      </c>
      <c r="G377" s="20" t="s">
        <v>366</v>
      </c>
      <c r="H377" s="20" t="s">
        <v>324</v>
      </c>
      <c r="I377" s="21" t="s">
        <v>435</v>
      </c>
      <c r="J377" s="19" t="s">
        <v>379</v>
      </c>
      <c r="K377" s="21">
        <v>20</v>
      </c>
      <c r="L377" s="21">
        <v>30</v>
      </c>
      <c r="M377" s="21">
        <v>30</v>
      </c>
      <c r="N377" s="21"/>
      <c r="O377" s="67"/>
    </row>
    <row r="378" spans="1:15" ht="30" hidden="1">
      <c r="A378" s="66" t="s">
        <v>363</v>
      </c>
      <c r="B378" s="66" t="s">
        <v>125</v>
      </c>
      <c r="C378" s="19">
        <v>14</v>
      </c>
      <c r="D378" s="20" t="s">
        <v>390</v>
      </c>
      <c r="E378" s="20" t="s">
        <v>84</v>
      </c>
      <c r="F378" s="20" t="s">
        <v>391</v>
      </c>
      <c r="G378" s="20" t="s">
        <v>366</v>
      </c>
      <c r="H378" s="20" t="s">
        <v>324</v>
      </c>
      <c r="I378" s="21" t="s">
        <v>485</v>
      </c>
      <c r="J378" s="19" t="s">
        <v>379</v>
      </c>
      <c r="K378" s="21">
        <v>0</v>
      </c>
      <c r="L378" s="21">
        <v>0</v>
      </c>
      <c r="M378" s="21">
        <v>0</v>
      </c>
      <c r="N378" s="21"/>
      <c r="O378" s="67"/>
    </row>
    <row r="379" spans="1:15" ht="30" hidden="1">
      <c r="A379" s="66" t="s">
        <v>363</v>
      </c>
      <c r="B379" s="66" t="s">
        <v>125</v>
      </c>
      <c r="C379" s="19">
        <v>15</v>
      </c>
      <c r="D379" s="20" t="s">
        <v>393</v>
      </c>
      <c r="E379" s="20" t="s">
        <v>84</v>
      </c>
      <c r="F379" s="20" t="s">
        <v>394</v>
      </c>
      <c r="G379" s="20" t="s">
        <v>366</v>
      </c>
      <c r="H379" s="20" t="s">
        <v>324</v>
      </c>
      <c r="I379" s="21" t="s">
        <v>436</v>
      </c>
      <c r="J379" s="19" t="s">
        <v>379</v>
      </c>
      <c r="K379" s="21">
        <v>13</v>
      </c>
      <c r="L379" s="21">
        <v>20</v>
      </c>
      <c r="M379" s="21">
        <v>20</v>
      </c>
      <c r="N379" s="21"/>
      <c r="O379" s="67"/>
    </row>
    <row r="380" spans="1:15" ht="45" hidden="1">
      <c r="A380" s="66" t="s">
        <v>396</v>
      </c>
      <c r="B380" s="66" t="s">
        <v>125</v>
      </c>
      <c r="C380" s="19">
        <v>4</v>
      </c>
      <c r="D380" s="45" t="s">
        <v>397</v>
      </c>
      <c r="E380" s="74" t="s">
        <v>234</v>
      </c>
      <c r="F380" s="75" t="s">
        <v>398</v>
      </c>
      <c r="G380" s="45" t="s">
        <v>399</v>
      </c>
      <c r="H380" s="45" t="s">
        <v>367</v>
      </c>
      <c r="I380" s="21"/>
      <c r="J380" s="19" t="s">
        <v>87</v>
      </c>
      <c r="K380" s="21"/>
      <c r="L380" s="21"/>
      <c r="M380" s="21"/>
      <c r="N380" s="21"/>
      <c r="O380" s="67"/>
    </row>
    <row r="381" spans="1:15" ht="30" hidden="1">
      <c r="A381" s="66" t="s">
        <v>401</v>
      </c>
      <c r="B381" s="66" t="s">
        <v>125</v>
      </c>
      <c r="C381" s="19">
        <v>1</v>
      </c>
      <c r="D381" s="45" t="s">
        <v>402</v>
      </c>
      <c r="E381" s="45" t="s">
        <v>84</v>
      </c>
      <c r="F381" s="45" t="s">
        <v>403</v>
      </c>
      <c r="G381" s="45" t="s">
        <v>404</v>
      </c>
      <c r="H381" s="76" t="s">
        <v>267</v>
      </c>
      <c r="I381" s="21" t="s">
        <v>405</v>
      </c>
      <c r="J381" s="19" t="s">
        <v>302</v>
      </c>
      <c r="K381" s="21">
        <v>5</v>
      </c>
      <c r="L381" s="21">
        <v>5</v>
      </c>
      <c r="M381" s="21">
        <v>3</v>
      </c>
      <c r="N381" s="21"/>
      <c r="O381" s="67"/>
    </row>
    <row r="382" spans="1:15" ht="30" hidden="1">
      <c r="A382" s="66" t="s">
        <v>401</v>
      </c>
      <c r="B382" s="66" t="s">
        <v>125</v>
      </c>
      <c r="C382" s="19">
        <v>2</v>
      </c>
      <c r="D382" s="45" t="s">
        <v>406</v>
      </c>
      <c r="E382" s="45" t="s">
        <v>84</v>
      </c>
      <c r="F382" s="45" t="s">
        <v>407</v>
      </c>
      <c r="G382" s="45" t="s">
        <v>404</v>
      </c>
      <c r="H382" s="76" t="s">
        <v>267</v>
      </c>
      <c r="I382" s="21" t="s">
        <v>437</v>
      </c>
      <c r="J382" s="19" t="s">
        <v>302</v>
      </c>
      <c r="K382" s="21">
        <v>2</v>
      </c>
      <c r="L382" s="21">
        <v>5</v>
      </c>
      <c r="M382" s="21">
        <v>0</v>
      </c>
      <c r="N382" s="21"/>
      <c r="O382" s="67"/>
    </row>
    <row r="383" spans="1:15" ht="30" hidden="1">
      <c r="A383" s="66" t="s">
        <v>401</v>
      </c>
      <c r="B383" s="66" t="s">
        <v>125</v>
      </c>
      <c r="C383" s="19">
        <v>3</v>
      </c>
      <c r="D383" s="45" t="s">
        <v>409</v>
      </c>
      <c r="E383" s="45" t="s">
        <v>84</v>
      </c>
      <c r="F383" s="45" t="s">
        <v>410</v>
      </c>
      <c r="G383" s="45" t="s">
        <v>404</v>
      </c>
      <c r="H383" s="76" t="s">
        <v>267</v>
      </c>
      <c r="I383" s="21" t="s">
        <v>411</v>
      </c>
      <c r="J383" s="19" t="s">
        <v>302</v>
      </c>
      <c r="K383" s="21">
        <v>3</v>
      </c>
      <c r="L383" s="21">
        <v>3</v>
      </c>
      <c r="M383" s="21">
        <v>0</v>
      </c>
      <c r="N383" s="21"/>
      <c r="O383" s="67"/>
    </row>
    <row r="384" spans="1:15" ht="30" hidden="1">
      <c r="A384" s="66" t="s">
        <v>401</v>
      </c>
      <c r="B384" s="66" t="s">
        <v>125</v>
      </c>
      <c r="C384" s="19">
        <v>4</v>
      </c>
      <c r="D384" s="45" t="s">
        <v>412</v>
      </c>
      <c r="E384" s="45" t="s">
        <v>84</v>
      </c>
      <c r="F384" s="45" t="s">
        <v>413</v>
      </c>
      <c r="G384" s="45" t="s">
        <v>404</v>
      </c>
      <c r="H384" s="76" t="s">
        <v>267</v>
      </c>
      <c r="I384" s="21" t="s">
        <v>471</v>
      </c>
      <c r="J384" s="19" t="s">
        <v>302</v>
      </c>
      <c r="K384" s="21">
        <v>0</v>
      </c>
      <c r="L384" s="21">
        <v>2</v>
      </c>
      <c r="M384" s="21">
        <v>0</v>
      </c>
      <c r="N384" s="21"/>
      <c r="O384" s="67"/>
    </row>
    <row r="385" spans="1:15" ht="45" hidden="1">
      <c r="A385" s="66" t="s">
        <v>401</v>
      </c>
      <c r="B385" s="66" t="s">
        <v>125</v>
      </c>
      <c r="C385" s="19">
        <v>5</v>
      </c>
      <c r="D385" s="45" t="s">
        <v>415</v>
      </c>
      <c r="E385" s="45" t="s">
        <v>84</v>
      </c>
      <c r="F385" s="45" t="s">
        <v>416</v>
      </c>
      <c r="G385" s="45" t="s">
        <v>404</v>
      </c>
      <c r="H385" s="76" t="s">
        <v>267</v>
      </c>
      <c r="I385" s="21" t="s">
        <v>417</v>
      </c>
      <c r="J385" s="19" t="s">
        <v>302</v>
      </c>
      <c r="K385" s="21">
        <v>0</v>
      </c>
      <c r="L385" s="21">
        <v>1</v>
      </c>
      <c r="M385" s="21">
        <v>0</v>
      </c>
      <c r="N385" s="21"/>
      <c r="O385" s="67"/>
    </row>
    <row r="386" spans="1:15" ht="45" hidden="1">
      <c r="A386" s="66" t="s">
        <v>401</v>
      </c>
      <c r="B386" s="66" t="s">
        <v>125</v>
      </c>
      <c r="C386" s="19">
        <v>6</v>
      </c>
      <c r="D386" s="45" t="s">
        <v>418</v>
      </c>
      <c r="E386" s="45" t="s">
        <v>84</v>
      </c>
      <c r="F386" s="45" t="s">
        <v>419</v>
      </c>
      <c r="G386" s="45" t="s">
        <v>404</v>
      </c>
      <c r="H386" s="76" t="s">
        <v>267</v>
      </c>
      <c r="I386" s="21" t="s">
        <v>420</v>
      </c>
      <c r="J386" s="19" t="s">
        <v>302</v>
      </c>
      <c r="K386" s="21">
        <v>0</v>
      </c>
      <c r="L386" s="21">
        <v>1</v>
      </c>
      <c r="M386" s="21">
        <v>0</v>
      </c>
      <c r="N386" s="21"/>
      <c r="O386" s="67"/>
    </row>
    <row r="387" spans="1:15" ht="60" hidden="1">
      <c r="A387" s="66" t="s">
        <v>401</v>
      </c>
      <c r="B387" s="66" t="s">
        <v>125</v>
      </c>
      <c r="C387" s="19">
        <v>7</v>
      </c>
      <c r="D387" s="45" t="s">
        <v>422</v>
      </c>
      <c r="E387" s="45" t="s">
        <v>84</v>
      </c>
      <c r="F387" s="45" t="s">
        <v>423</v>
      </c>
      <c r="G387" s="45" t="s">
        <v>424</v>
      </c>
      <c r="H387" s="76" t="s">
        <v>267</v>
      </c>
      <c r="I387" s="21" t="s">
        <v>425</v>
      </c>
      <c r="J387" s="19" t="s">
        <v>87</v>
      </c>
      <c r="K387" s="21">
        <v>0</v>
      </c>
      <c r="L387" s="21">
        <v>5</v>
      </c>
      <c r="M387" s="21">
        <v>3</v>
      </c>
      <c r="N387" s="21"/>
      <c r="O387" s="67"/>
    </row>
    <row r="388" spans="1:15" ht="45" hidden="1">
      <c r="A388" s="66" t="s">
        <v>401</v>
      </c>
      <c r="B388" s="66" t="s">
        <v>125</v>
      </c>
      <c r="C388" s="19">
        <v>8</v>
      </c>
      <c r="D388" s="45" t="s">
        <v>426</v>
      </c>
      <c r="E388" s="45" t="s">
        <v>84</v>
      </c>
      <c r="F388" s="45" t="s">
        <v>427</v>
      </c>
      <c r="G388" s="45" t="s">
        <v>429</v>
      </c>
      <c r="H388" s="45" t="s">
        <v>428</v>
      </c>
      <c r="I388" s="21" t="s">
        <v>430</v>
      </c>
      <c r="J388" s="19" t="s">
        <v>87</v>
      </c>
      <c r="K388" s="21">
        <v>0</v>
      </c>
      <c r="L388" s="21">
        <v>0</v>
      </c>
      <c r="M388" s="21">
        <v>0</v>
      </c>
      <c r="N388" s="21"/>
      <c r="O388" s="67"/>
    </row>
    <row r="389" spans="1:15" ht="45">
      <c r="A389" s="66" t="s">
        <v>354</v>
      </c>
      <c r="B389" s="66" t="s">
        <v>129</v>
      </c>
      <c r="C389" s="19">
        <v>11</v>
      </c>
      <c r="D389" s="20" t="s">
        <v>38</v>
      </c>
      <c r="E389" s="20" t="s">
        <v>234</v>
      </c>
      <c r="F389" s="20" t="s">
        <v>304</v>
      </c>
      <c r="G389" s="20" t="s">
        <v>355</v>
      </c>
      <c r="H389" s="20" t="s">
        <v>267</v>
      </c>
      <c r="I389" s="21" t="s">
        <v>477</v>
      </c>
      <c r="J389" s="19" t="s">
        <v>87</v>
      </c>
      <c r="K389" s="21">
        <v>12.81</v>
      </c>
      <c r="L389" s="21">
        <v>13</v>
      </c>
      <c r="M389" s="21">
        <v>13</v>
      </c>
      <c r="N389" s="21" t="s">
        <v>606</v>
      </c>
      <c r="O389" s="67"/>
    </row>
    <row r="390" spans="1:15" ht="60">
      <c r="A390" s="66" t="s">
        <v>354</v>
      </c>
      <c r="B390" s="66" t="s">
        <v>129</v>
      </c>
      <c r="C390" s="19">
        <v>14</v>
      </c>
      <c r="D390" s="20" t="s">
        <v>43</v>
      </c>
      <c r="E390" s="20" t="s">
        <v>234</v>
      </c>
      <c r="F390" s="20" t="s">
        <v>313</v>
      </c>
      <c r="G390" s="20" t="s">
        <v>355</v>
      </c>
      <c r="H390" s="20" t="s">
        <v>267</v>
      </c>
      <c r="I390" s="21" t="s">
        <v>500</v>
      </c>
      <c r="J390" s="19" t="s">
        <v>87</v>
      </c>
      <c r="K390" s="21">
        <v>1.0900000000000001</v>
      </c>
      <c r="L390" s="21">
        <v>1.0900000000000001</v>
      </c>
      <c r="M390" s="21">
        <v>3.2</v>
      </c>
      <c r="N390" s="21"/>
      <c r="O390" s="67"/>
    </row>
    <row r="391" spans="1:15" ht="45">
      <c r="A391" s="66" t="s">
        <v>354</v>
      </c>
      <c r="B391" s="66" t="s">
        <v>129</v>
      </c>
      <c r="C391" s="19">
        <v>15</v>
      </c>
      <c r="D391" s="20" t="s">
        <v>197</v>
      </c>
      <c r="E391" s="19" t="s">
        <v>234</v>
      </c>
      <c r="F391" s="20" t="s">
        <v>358</v>
      </c>
      <c r="G391" s="20" t="s">
        <v>355</v>
      </c>
      <c r="H391" s="20" t="s">
        <v>267</v>
      </c>
      <c r="I391" s="19"/>
      <c r="J391" s="19" t="s">
        <v>360</v>
      </c>
      <c r="K391" s="19"/>
      <c r="L391" s="19"/>
      <c r="M391" s="19"/>
      <c r="N391" s="19" t="s">
        <v>607</v>
      </c>
      <c r="O391" s="67"/>
    </row>
    <row r="392" spans="1:15" ht="45">
      <c r="A392" s="66" t="s">
        <v>354</v>
      </c>
      <c r="B392" s="66" t="s">
        <v>129</v>
      </c>
      <c r="C392" s="19">
        <v>16</v>
      </c>
      <c r="D392" s="20" t="s">
        <v>45</v>
      </c>
      <c r="E392" s="19" t="s">
        <v>234</v>
      </c>
      <c r="F392" s="20" t="s">
        <v>361</v>
      </c>
      <c r="G392" s="20" t="s">
        <v>355</v>
      </c>
      <c r="H392" s="20" t="s">
        <v>267</v>
      </c>
      <c r="I392" s="19"/>
      <c r="J392" s="19" t="s">
        <v>360</v>
      </c>
      <c r="K392" s="19"/>
      <c r="L392" s="19"/>
      <c r="M392" s="19">
        <v>3.2</v>
      </c>
      <c r="N392" s="19"/>
      <c r="O392" s="67" t="s">
        <v>369</v>
      </c>
    </row>
    <row r="393" spans="1:15" ht="108.75" hidden="1">
      <c r="A393" s="66" t="s">
        <v>363</v>
      </c>
      <c r="B393" s="66" t="s">
        <v>129</v>
      </c>
      <c r="C393" s="19">
        <v>6</v>
      </c>
      <c r="D393" s="104" t="s">
        <v>565</v>
      </c>
      <c r="E393" s="20" t="s">
        <v>234</v>
      </c>
      <c r="F393" s="20" t="s">
        <v>566</v>
      </c>
      <c r="G393" s="20" t="s">
        <v>366</v>
      </c>
      <c r="H393" s="20" t="s">
        <v>367</v>
      </c>
      <c r="I393" s="68" t="s">
        <v>537</v>
      </c>
      <c r="J393" s="19" t="s">
        <v>87</v>
      </c>
      <c r="K393" s="69">
        <v>100</v>
      </c>
      <c r="L393" s="69">
        <v>100</v>
      </c>
      <c r="M393" s="69">
        <v>46</v>
      </c>
      <c r="N393" s="69"/>
      <c r="O393" s="67"/>
    </row>
    <row r="394" spans="1:15" ht="81" hidden="1">
      <c r="A394" s="66" t="s">
        <v>363</v>
      </c>
      <c r="B394" s="66" t="s">
        <v>129</v>
      </c>
      <c r="C394" s="19">
        <v>7</v>
      </c>
      <c r="D394" s="104" t="s">
        <v>567</v>
      </c>
      <c r="E394" s="20" t="s">
        <v>84</v>
      </c>
      <c r="F394" s="20" t="s">
        <v>568</v>
      </c>
      <c r="G394" s="20" t="s">
        <v>366</v>
      </c>
      <c r="H394" s="20" t="s">
        <v>267</v>
      </c>
      <c r="I394" s="68" t="s">
        <v>539</v>
      </c>
      <c r="J394" s="19" t="s">
        <v>87</v>
      </c>
      <c r="K394" s="69">
        <v>79.8</v>
      </c>
      <c r="L394" s="69">
        <v>80</v>
      </c>
      <c r="M394" s="69"/>
      <c r="N394" s="69"/>
      <c r="O394" s="67" t="s">
        <v>608</v>
      </c>
    </row>
    <row r="395" spans="1:15" ht="31.5" hidden="1">
      <c r="A395" s="66" t="s">
        <v>363</v>
      </c>
      <c r="B395" s="66" t="s">
        <v>129</v>
      </c>
      <c r="C395" s="19">
        <v>8</v>
      </c>
      <c r="D395" s="20" t="s">
        <v>373</v>
      </c>
      <c r="E395" s="20" t="s">
        <v>84</v>
      </c>
      <c r="F395" s="20" t="s">
        <v>374</v>
      </c>
      <c r="G395" s="20" t="s">
        <v>366</v>
      </c>
      <c r="H395" s="20" t="s">
        <v>267</v>
      </c>
      <c r="I395" s="68" t="s">
        <v>375</v>
      </c>
      <c r="J395" s="19" t="s">
        <v>302</v>
      </c>
      <c r="K395" s="69">
        <v>16.2</v>
      </c>
      <c r="L395" s="69">
        <v>17</v>
      </c>
      <c r="M395" s="69"/>
      <c r="N395" s="69"/>
      <c r="O395" s="67" t="s">
        <v>608</v>
      </c>
    </row>
    <row r="396" spans="1:15" hidden="1">
      <c r="A396" s="66" t="s">
        <v>363</v>
      </c>
      <c r="B396" s="66" t="s">
        <v>129</v>
      </c>
      <c r="C396" s="19">
        <v>10</v>
      </c>
      <c r="D396" s="20" t="s">
        <v>376</v>
      </c>
      <c r="E396" s="20" t="s">
        <v>84</v>
      </c>
      <c r="F396" s="20" t="s">
        <v>377</v>
      </c>
      <c r="G396" s="20" t="s">
        <v>366</v>
      </c>
      <c r="H396" s="20" t="s">
        <v>267</v>
      </c>
      <c r="I396" s="21" t="s">
        <v>378</v>
      </c>
      <c r="J396" s="19" t="s">
        <v>379</v>
      </c>
      <c r="K396" s="21">
        <v>210</v>
      </c>
      <c r="L396" s="21">
        <v>213</v>
      </c>
      <c r="M396" s="21">
        <v>216</v>
      </c>
      <c r="N396" s="21"/>
      <c r="O396" s="67"/>
    </row>
    <row r="397" spans="1:15" hidden="1">
      <c r="A397" s="66" t="s">
        <v>363</v>
      </c>
      <c r="B397" s="66" t="s">
        <v>129</v>
      </c>
      <c r="C397" s="19">
        <v>11</v>
      </c>
      <c r="D397" s="20" t="s">
        <v>380</v>
      </c>
      <c r="E397" s="20" t="s">
        <v>84</v>
      </c>
      <c r="F397" s="20" t="s">
        <v>381</v>
      </c>
      <c r="G397" s="20" t="s">
        <v>366</v>
      </c>
      <c r="H397" s="20" t="s">
        <v>267</v>
      </c>
      <c r="I397" s="21" t="s">
        <v>382</v>
      </c>
      <c r="J397" s="19" t="s">
        <v>379</v>
      </c>
      <c r="K397" s="21">
        <v>9</v>
      </c>
      <c r="L397" s="21">
        <v>12</v>
      </c>
      <c r="M397" s="21">
        <v>13</v>
      </c>
      <c r="N397" s="21"/>
      <c r="O397" s="67"/>
    </row>
    <row r="398" spans="1:15" ht="30" hidden="1">
      <c r="A398" s="105" t="s">
        <v>363</v>
      </c>
      <c r="B398" s="105" t="s">
        <v>129</v>
      </c>
      <c r="C398" s="106">
        <v>12</v>
      </c>
      <c r="D398" s="107" t="s">
        <v>383</v>
      </c>
      <c r="E398" s="107" t="s">
        <v>84</v>
      </c>
      <c r="F398" s="107" t="s">
        <v>384</v>
      </c>
      <c r="G398" s="107" t="s">
        <v>366</v>
      </c>
      <c r="H398" s="107" t="s">
        <v>267</v>
      </c>
      <c r="I398" s="108" t="s">
        <v>385</v>
      </c>
      <c r="J398" s="106" t="s">
        <v>386</v>
      </c>
      <c r="K398" s="108">
        <v>0</v>
      </c>
      <c r="L398" s="108">
        <v>0</v>
      </c>
      <c r="M398" s="108"/>
      <c r="N398" s="21"/>
      <c r="O398" s="67" t="s">
        <v>608</v>
      </c>
    </row>
    <row r="399" spans="1:15" ht="30" hidden="1">
      <c r="A399" s="66" t="s">
        <v>363</v>
      </c>
      <c r="B399" s="66" t="s">
        <v>129</v>
      </c>
      <c r="C399" s="19">
        <v>13</v>
      </c>
      <c r="D399" s="20" t="s">
        <v>387</v>
      </c>
      <c r="E399" s="20" t="s">
        <v>84</v>
      </c>
      <c r="F399" s="20" t="s">
        <v>388</v>
      </c>
      <c r="G399" s="20" t="s">
        <v>366</v>
      </c>
      <c r="H399" s="20" t="s">
        <v>324</v>
      </c>
      <c r="I399" s="21" t="s">
        <v>435</v>
      </c>
      <c r="J399" s="19" t="s">
        <v>379</v>
      </c>
      <c r="K399" s="21">
        <v>7</v>
      </c>
      <c r="L399" s="21">
        <v>10</v>
      </c>
      <c r="M399" s="21"/>
      <c r="N399" s="21"/>
      <c r="O399" s="67" t="s">
        <v>608</v>
      </c>
    </row>
    <row r="400" spans="1:15" ht="30" hidden="1">
      <c r="A400" s="66" t="s">
        <v>363</v>
      </c>
      <c r="B400" s="66" t="s">
        <v>129</v>
      </c>
      <c r="C400" s="19">
        <v>14</v>
      </c>
      <c r="D400" s="20" t="s">
        <v>390</v>
      </c>
      <c r="E400" s="20" t="s">
        <v>84</v>
      </c>
      <c r="F400" s="20" t="s">
        <v>391</v>
      </c>
      <c r="G400" s="20" t="s">
        <v>366</v>
      </c>
      <c r="H400" s="20" t="s">
        <v>324</v>
      </c>
      <c r="I400" s="21" t="s">
        <v>392</v>
      </c>
      <c r="J400" s="19" t="s">
        <v>379</v>
      </c>
      <c r="K400" s="21">
        <v>11</v>
      </c>
      <c r="L400" s="21">
        <v>15</v>
      </c>
      <c r="M400" s="21"/>
      <c r="N400" s="21"/>
      <c r="O400" s="67" t="s">
        <v>608</v>
      </c>
    </row>
    <row r="401" spans="1:15" ht="30" hidden="1">
      <c r="A401" s="66" t="s">
        <v>363</v>
      </c>
      <c r="B401" s="66" t="s">
        <v>129</v>
      </c>
      <c r="C401" s="19">
        <v>15</v>
      </c>
      <c r="D401" s="20" t="s">
        <v>393</v>
      </c>
      <c r="E401" s="20" t="s">
        <v>84</v>
      </c>
      <c r="F401" s="20" t="s">
        <v>394</v>
      </c>
      <c r="G401" s="20" t="s">
        <v>366</v>
      </c>
      <c r="H401" s="20" t="s">
        <v>324</v>
      </c>
      <c r="I401" s="21" t="s">
        <v>436</v>
      </c>
      <c r="J401" s="19" t="s">
        <v>379</v>
      </c>
      <c r="K401" s="21">
        <v>18</v>
      </c>
      <c r="L401" s="21">
        <v>20</v>
      </c>
      <c r="M401" s="21"/>
      <c r="N401" s="21"/>
      <c r="O401" s="67" t="s">
        <v>608</v>
      </c>
    </row>
    <row r="402" spans="1:15" ht="45" hidden="1">
      <c r="A402" s="66" t="s">
        <v>396</v>
      </c>
      <c r="B402" s="66" t="s">
        <v>129</v>
      </c>
      <c r="C402" s="66">
        <v>4</v>
      </c>
      <c r="D402" s="45" t="s">
        <v>397</v>
      </c>
      <c r="E402" s="74" t="s">
        <v>234</v>
      </c>
      <c r="F402" s="75" t="s">
        <v>398</v>
      </c>
      <c r="G402" s="45" t="s">
        <v>399</v>
      </c>
      <c r="H402" s="45" t="s">
        <v>367</v>
      </c>
      <c r="I402" s="21" t="s">
        <v>486</v>
      </c>
      <c r="J402" s="19" t="s">
        <v>87</v>
      </c>
      <c r="K402" s="21">
        <v>100</v>
      </c>
      <c r="L402" s="21">
        <v>100</v>
      </c>
      <c r="M402" s="21"/>
      <c r="N402" s="21"/>
      <c r="O402" s="67" t="s">
        <v>609</v>
      </c>
    </row>
    <row r="403" spans="1:15" ht="30" hidden="1">
      <c r="A403" s="66" t="s">
        <v>401</v>
      </c>
      <c r="B403" s="66" t="s">
        <v>129</v>
      </c>
      <c r="C403" s="19">
        <v>1</v>
      </c>
      <c r="D403" s="45" t="s">
        <v>402</v>
      </c>
      <c r="E403" s="45" t="s">
        <v>84</v>
      </c>
      <c r="F403" s="45" t="s">
        <v>403</v>
      </c>
      <c r="G403" s="45" t="s">
        <v>570</v>
      </c>
      <c r="H403" s="76" t="s">
        <v>267</v>
      </c>
      <c r="I403" s="21" t="s">
        <v>498</v>
      </c>
      <c r="J403" s="19" t="s">
        <v>302</v>
      </c>
      <c r="K403" s="21">
        <v>7</v>
      </c>
      <c r="L403" s="21">
        <v>8</v>
      </c>
      <c r="M403" s="21">
        <v>4</v>
      </c>
      <c r="N403" s="21" t="s">
        <v>610</v>
      </c>
      <c r="O403" s="67"/>
    </row>
    <row r="404" spans="1:15" ht="30" hidden="1">
      <c r="A404" s="66" t="s">
        <v>401</v>
      </c>
      <c r="B404" s="66" t="s">
        <v>129</v>
      </c>
      <c r="C404" s="19">
        <v>2</v>
      </c>
      <c r="D404" s="45" t="s">
        <v>406</v>
      </c>
      <c r="E404" s="45" t="s">
        <v>84</v>
      </c>
      <c r="F404" s="45" t="s">
        <v>407</v>
      </c>
      <c r="G404" s="45" t="s">
        <v>570</v>
      </c>
      <c r="H404" s="76" t="s">
        <v>267</v>
      </c>
      <c r="I404" s="21" t="s">
        <v>437</v>
      </c>
      <c r="J404" s="19" t="s">
        <v>302</v>
      </c>
      <c r="K404" s="21">
        <v>19</v>
      </c>
      <c r="L404" s="21">
        <v>19</v>
      </c>
      <c r="M404" s="21">
        <v>6</v>
      </c>
      <c r="N404" s="21" t="s">
        <v>610</v>
      </c>
      <c r="O404" s="67"/>
    </row>
    <row r="405" spans="1:15" ht="30" hidden="1">
      <c r="A405" s="66" t="s">
        <v>401</v>
      </c>
      <c r="B405" s="66" t="s">
        <v>129</v>
      </c>
      <c r="C405" s="19">
        <v>3</v>
      </c>
      <c r="D405" s="45" t="s">
        <v>409</v>
      </c>
      <c r="E405" s="45" t="s">
        <v>84</v>
      </c>
      <c r="F405" s="45" t="s">
        <v>410</v>
      </c>
      <c r="G405" s="45" t="s">
        <v>570</v>
      </c>
      <c r="H405" s="76" t="s">
        <v>267</v>
      </c>
      <c r="I405" s="21" t="s">
        <v>470</v>
      </c>
      <c r="J405" s="19" t="s">
        <v>302</v>
      </c>
      <c r="K405" s="21">
        <v>7</v>
      </c>
      <c r="L405" s="21">
        <v>8</v>
      </c>
      <c r="M405" s="21">
        <v>2</v>
      </c>
      <c r="N405" s="21"/>
      <c r="O405" s="67"/>
    </row>
    <row r="406" spans="1:15" ht="30" hidden="1">
      <c r="A406" s="66" t="s">
        <v>401</v>
      </c>
      <c r="B406" s="66" t="s">
        <v>129</v>
      </c>
      <c r="C406" s="19">
        <v>4</v>
      </c>
      <c r="D406" s="45" t="s">
        <v>412</v>
      </c>
      <c r="E406" s="45" t="s">
        <v>84</v>
      </c>
      <c r="F406" s="45" t="s">
        <v>413</v>
      </c>
      <c r="G406" s="45" t="s">
        <v>570</v>
      </c>
      <c r="H406" s="76" t="s">
        <v>267</v>
      </c>
      <c r="I406" s="21" t="s">
        <v>471</v>
      </c>
      <c r="J406" s="19" t="s">
        <v>302</v>
      </c>
      <c r="K406" s="21">
        <v>11</v>
      </c>
      <c r="L406" s="21">
        <v>11</v>
      </c>
      <c r="M406" s="21">
        <v>1</v>
      </c>
      <c r="N406" s="21"/>
      <c r="O406" s="67"/>
    </row>
    <row r="407" spans="1:15" ht="45" hidden="1">
      <c r="A407" s="66" t="s">
        <v>401</v>
      </c>
      <c r="B407" s="66" t="s">
        <v>129</v>
      </c>
      <c r="C407" s="19">
        <v>5</v>
      </c>
      <c r="D407" s="45" t="s">
        <v>415</v>
      </c>
      <c r="E407" s="45" t="s">
        <v>84</v>
      </c>
      <c r="F407" s="45" t="s">
        <v>416</v>
      </c>
      <c r="G407" s="45" t="s">
        <v>570</v>
      </c>
      <c r="H407" s="76" t="s">
        <v>267</v>
      </c>
      <c r="I407" s="21" t="s">
        <v>510</v>
      </c>
      <c r="J407" s="19" t="s">
        <v>302</v>
      </c>
      <c r="K407" s="21">
        <v>5</v>
      </c>
      <c r="L407" s="21">
        <v>5</v>
      </c>
      <c r="M407" s="21">
        <v>5</v>
      </c>
      <c r="N407" s="21"/>
      <c r="O407" s="67"/>
    </row>
    <row r="408" spans="1:15" ht="45" hidden="1">
      <c r="A408" s="66" t="s">
        <v>401</v>
      </c>
      <c r="B408" s="66" t="s">
        <v>129</v>
      </c>
      <c r="C408" s="19">
        <v>6</v>
      </c>
      <c r="D408" s="45" t="s">
        <v>418</v>
      </c>
      <c r="E408" s="45" t="s">
        <v>84</v>
      </c>
      <c r="F408" s="45" t="s">
        <v>419</v>
      </c>
      <c r="G408" s="45" t="s">
        <v>570</v>
      </c>
      <c r="H408" s="76" t="s">
        <v>267</v>
      </c>
      <c r="I408" s="21" t="s">
        <v>420</v>
      </c>
      <c r="J408" s="19" t="s">
        <v>302</v>
      </c>
      <c r="K408" s="21">
        <v>11</v>
      </c>
      <c r="L408" s="21">
        <v>11</v>
      </c>
      <c r="M408" s="21"/>
      <c r="N408" s="21"/>
      <c r="O408" s="67" t="s">
        <v>608</v>
      </c>
    </row>
    <row r="409" spans="1:15" ht="60" hidden="1">
      <c r="A409" s="66" t="s">
        <v>401</v>
      </c>
      <c r="B409" s="66" t="s">
        <v>129</v>
      </c>
      <c r="C409" s="19">
        <v>7</v>
      </c>
      <c r="D409" s="45" t="s">
        <v>422</v>
      </c>
      <c r="E409" s="45" t="s">
        <v>84</v>
      </c>
      <c r="F409" s="45" t="s">
        <v>423</v>
      </c>
      <c r="G409" s="45" t="s">
        <v>577</v>
      </c>
      <c r="H409" s="76" t="s">
        <v>267</v>
      </c>
      <c r="I409" s="21" t="s">
        <v>425</v>
      </c>
      <c r="J409" s="19" t="s">
        <v>87</v>
      </c>
      <c r="K409" s="69">
        <v>16.2</v>
      </c>
      <c r="L409" s="69">
        <v>17</v>
      </c>
      <c r="M409" s="69"/>
      <c r="N409" s="69"/>
      <c r="O409" s="67" t="s">
        <v>608</v>
      </c>
    </row>
    <row r="410" spans="1:15" ht="45" hidden="1">
      <c r="A410" s="66" t="s">
        <v>401</v>
      </c>
      <c r="B410" s="66" t="s">
        <v>129</v>
      </c>
      <c r="C410" s="19">
        <v>8</v>
      </c>
      <c r="D410" s="45" t="s">
        <v>426</v>
      </c>
      <c r="E410" s="45" t="s">
        <v>84</v>
      </c>
      <c r="F410" s="45" t="s">
        <v>427</v>
      </c>
      <c r="G410" s="45" t="s">
        <v>570</v>
      </c>
      <c r="H410" s="45" t="s">
        <v>428</v>
      </c>
      <c r="I410" s="21" t="s">
        <v>430</v>
      </c>
      <c r="J410" s="19" t="s">
        <v>87</v>
      </c>
      <c r="K410" s="24">
        <v>0.25</v>
      </c>
      <c r="L410" s="21">
        <v>25</v>
      </c>
      <c r="M410" s="21">
        <v>400</v>
      </c>
      <c r="N410" s="109" t="s">
        <v>611</v>
      </c>
      <c r="O410" s="67"/>
    </row>
    <row r="411" spans="1:15" ht="105">
      <c r="A411" s="66" t="s">
        <v>354</v>
      </c>
      <c r="B411" s="66" t="s">
        <v>160</v>
      </c>
      <c r="C411" s="11">
        <v>11</v>
      </c>
      <c r="D411" s="11" t="s">
        <v>38</v>
      </c>
      <c r="E411" s="110" t="s">
        <v>234</v>
      </c>
      <c r="F411" s="111" t="s">
        <v>440</v>
      </c>
      <c r="G411" s="111" t="s">
        <v>355</v>
      </c>
      <c r="H411" s="111" t="s">
        <v>267</v>
      </c>
      <c r="I411" s="111" t="s">
        <v>477</v>
      </c>
      <c r="J411" s="111" t="s">
        <v>87</v>
      </c>
      <c r="K411" s="112">
        <v>0.16600000000000001</v>
      </c>
      <c r="L411" s="90">
        <v>0.18</v>
      </c>
      <c r="M411" s="90">
        <v>0.15</v>
      </c>
      <c r="N411" s="113" t="s">
        <v>612</v>
      </c>
      <c r="O411" s="67"/>
    </row>
    <row r="412" spans="1:15" ht="60">
      <c r="A412" s="66" t="s">
        <v>354</v>
      </c>
      <c r="B412" s="66" t="s">
        <v>160</v>
      </c>
      <c r="C412" s="11">
        <v>14</v>
      </c>
      <c r="D412" s="11" t="s">
        <v>43</v>
      </c>
      <c r="E412" s="110" t="s">
        <v>234</v>
      </c>
      <c r="F412" s="111" t="s">
        <v>442</v>
      </c>
      <c r="G412" s="111" t="s">
        <v>355</v>
      </c>
      <c r="H412" s="111" t="s">
        <v>267</v>
      </c>
      <c r="I412" s="114"/>
      <c r="J412" s="111" t="s">
        <v>87</v>
      </c>
      <c r="K412" s="115"/>
      <c r="L412" s="116"/>
      <c r="M412" s="117">
        <v>1</v>
      </c>
      <c r="N412" s="90" t="s">
        <v>613</v>
      </c>
      <c r="O412" s="67" t="s">
        <v>614</v>
      </c>
    </row>
    <row r="413" spans="1:15" ht="45">
      <c r="A413" s="66" t="s">
        <v>354</v>
      </c>
      <c r="B413" s="66" t="s">
        <v>160</v>
      </c>
      <c r="C413" s="11">
        <v>15</v>
      </c>
      <c r="D413" s="11" t="s">
        <v>41</v>
      </c>
      <c r="E413" s="110" t="s">
        <v>234</v>
      </c>
      <c r="F413" s="111" t="s">
        <v>445</v>
      </c>
      <c r="G413" s="111" t="s">
        <v>355</v>
      </c>
      <c r="H413" s="111" t="s">
        <v>267</v>
      </c>
      <c r="I413" s="114"/>
      <c r="J413" s="111" t="s">
        <v>360</v>
      </c>
      <c r="K413" s="115"/>
      <c r="L413" s="116"/>
      <c r="M413" s="117">
        <v>1</v>
      </c>
      <c r="N413" s="90" t="s">
        <v>615</v>
      </c>
      <c r="O413" s="67" t="s">
        <v>614</v>
      </c>
    </row>
    <row r="414" spans="1:15" ht="75">
      <c r="A414" s="66" t="s">
        <v>354</v>
      </c>
      <c r="B414" s="66" t="s">
        <v>160</v>
      </c>
      <c r="C414" s="11">
        <v>16</v>
      </c>
      <c r="D414" s="11" t="s">
        <v>45</v>
      </c>
      <c r="E414" s="110" t="s">
        <v>234</v>
      </c>
      <c r="F414" s="111" t="s">
        <v>448</v>
      </c>
      <c r="G414" s="111" t="s">
        <v>355</v>
      </c>
      <c r="H414" s="111" t="s">
        <v>267</v>
      </c>
      <c r="I414" s="114"/>
      <c r="J414" s="111" t="s">
        <v>360</v>
      </c>
      <c r="K414" s="115"/>
      <c r="L414" s="116"/>
      <c r="M414" s="117">
        <v>1</v>
      </c>
      <c r="N414" s="90" t="s">
        <v>616</v>
      </c>
      <c r="O414" s="67" t="s">
        <v>614</v>
      </c>
    </row>
    <row r="415" spans="1:15" ht="108.75" hidden="1">
      <c r="A415" s="66" t="s">
        <v>363</v>
      </c>
      <c r="B415" s="66" t="s">
        <v>160</v>
      </c>
      <c r="C415" s="111">
        <v>6</v>
      </c>
      <c r="D415" s="111" t="s">
        <v>451</v>
      </c>
      <c r="E415" s="111" t="s">
        <v>234</v>
      </c>
      <c r="F415" s="111" t="s">
        <v>365</v>
      </c>
      <c r="G415" s="111" t="s">
        <v>367</v>
      </c>
      <c r="H415" s="111" t="s">
        <v>366</v>
      </c>
      <c r="I415" s="118" t="s">
        <v>537</v>
      </c>
      <c r="J415" s="111" t="s">
        <v>87</v>
      </c>
      <c r="K415" s="119">
        <v>100</v>
      </c>
      <c r="L415" s="119">
        <v>100</v>
      </c>
      <c r="M415" s="120">
        <v>100</v>
      </c>
      <c r="N415" s="92"/>
      <c r="O415" s="11"/>
    </row>
    <row r="416" spans="1:15" ht="81" hidden="1">
      <c r="A416" s="66" t="s">
        <v>363</v>
      </c>
      <c r="B416" s="66" t="s">
        <v>160</v>
      </c>
      <c r="C416" s="111">
        <v>7</v>
      </c>
      <c r="D416" s="111" t="s">
        <v>579</v>
      </c>
      <c r="E416" s="111" t="s">
        <v>84</v>
      </c>
      <c r="F416" s="111" t="s">
        <v>453</v>
      </c>
      <c r="G416" s="111" t="s">
        <v>267</v>
      </c>
      <c r="H416" s="111" t="s">
        <v>366</v>
      </c>
      <c r="I416" s="118" t="s">
        <v>372</v>
      </c>
      <c r="J416" s="111" t="s">
        <v>87</v>
      </c>
      <c r="K416" s="119">
        <v>69.7</v>
      </c>
      <c r="L416" s="119">
        <v>71</v>
      </c>
      <c r="M416" s="120">
        <v>69</v>
      </c>
      <c r="N416" s="92"/>
      <c r="O416" s="11" t="s">
        <v>617</v>
      </c>
    </row>
    <row r="417" spans="1:15" ht="31.5" hidden="1">
      <c r="A417" s="66" t="s">
        <v>363</v>
      </c>
      <c r="B417" s="66" t="s">
        <v>160</v>
      </c>
      <c r="C417" s="111">
        <v>8</v>
      </c>
      <c r="D417" s="111" t="s">
        <v>373</v>
      </c>
      <c r="E417" s="111" t="s">
        <v>84</v>
      </c>
      <c r="F417" s="111" t="s">
        <v>455</v>
      </c>
      <c r="G417" s="111" t="s">
        <v>267</v>
      </c>
      <c r="H417" s="111" t="s">
        <v>366</v>
      </c>
      <c r="I417" s="118" t="s">
        <v>375</v>
      </c>
      <c r="J417" s="111" t="s">
        <v>302</v>
      </c>
      <c r="K417" s="119">
        <v>21.25</v>
      </c>
      <c r="L417" s="119">
        <v>22</v>
      </c>
      <c r="M417" s="120">
        <v>8</v>
      </c>
      <c r="N417" s="92" t="s">
        <v>618</v>
      </c>
      <c r="O417" s="11"/>
    </row>
    <row r="418" spans="1:15" hidden="1">
      <c r="A418" s="66" t="s">
        <v>363</v>
      </c>
      <c r="B418" s="66" t="s">
        <v>160</v>
      </c>
      <c r="C418" s="111">
        <v>10</v>
      </c>
      <c r="D418" s="111" t="s">
        <v>376</v>
      </c>
      <c r="E418" s="111" t="s">
        <v>84</v>
      </c>
      <c r="F418" s="111" t="s">
        <v>377</v>
      </c>
      <c r="G418" s="111" t="s">
        <v>267</v>
      </c>
      <c r="H418" s="111" t="s">
        <v>366</v>
      </c>
      <c r="I418" s="111" t="s">
        <v>434</v>
      </c>
      <c r="J418" s="111" t="s">
        <v>379</v>
      </c>
      <c r="K418" s="111">
        <v>140</v>
      </c>
      <c r="L418" s="111">
        <v>140</v>
      </c>
      <c r="M418" s="121">
        <v>130</v>
      </c>
      <c r="N418" s="11"/>
      <c r="O418" s="11"/>
    </row>
    <row r="419" spans="1:15" hidden="1">
      <c r="A419" s="66" t="s">
        <v>363</v>
      </c>
      <c r="B419" s="66" t="s">
        <v>160</v>
      </c>
      <c r="C419" s="111">
        <v>11</v>
      </c>
      <c r="D419" s="111" t="s">
        <v>459</v>
      </c>
      <c r="E419" s="111" t="s">
        <v>84</v>
      </c>
      <c r="F419" s="111" t="s">
        <v>381</v>
      </c>
      <c r="G419" s="111" t="s">
        <v>267</v>
      </c>
      <c r="H419" s="111" t="s">
        <v>366</v>
      </c>
      <c r="I419" s="111" t="s">
        <v>522</v>
      </c>
      <c r="J419" s="111" t="s">
        <v>379</v>
      </c>
      <c r="K419" s="111">
        <v>21</v>
      </c>
      <c r="L419" s="111">
        <v>26</v>
      </c>
      <c r="M419" s="121">
        <v>3</v>
      </c>
      <c r="N419" s="11" t="s">
        <v>619</v>
      </c>
      <c r="O419" s="11"/>
    </row>
    <row r="420" spans="1:15" ht="30" hidden="1">
      <c r="A420" s="66" t="s">
        <v>363</v>
      </c>
      <c r="B420" s="66" t="s">
        <v>160</v>
      </c>
      <c r="C420" s="111">
        <v>12</v>
      </c>
      <c r="D420" s="111" t="s">
        <v>383</v>
      </c>
      <c r="E420" s="111" t="s">
        <v>84</v>
      </c>
      <c r="F420" s="111" t="s">
        <v>384</v>
      </c>
      <c r="G420" s="111" t="s">
        <v>267</v>
      </c>
      <c r="H420" s="111" t="s">
        <v>366</v>
      </c>
      <c r="I420" s="111" t="s">
        <v>385</v>
      </c>
      <c r="J420" s="111" t="s">
        <v>386</v>
      </c>
      <c r="K420" s="111">
        <v>0</v>
      </c>
      <c r="L420" s="111">
        <v>0</v>
      </c>
      <c r="M420" s="121">
        <v>0</v>
      </c>
      <c r="N420" s="11"/>
      <c r="O420" s="11"/>
    </row>
    <row r="421" spans="1:15" ht="30" hidden="1">
      <c r="A421" s="66" t="s">
        <v>363</v>
      </c>
      <c r="B421" s="66" t="s">
        <v>160</v>
      </c>
      <c r="C421" s="111">
        <v>13</v>
      </c>
      <c r="D421" s="111" t="s">
        <v>387</v>
      </c>
      <c r="E421" s="111" t="s">
        <v>620</v>
      </c>
      <c r="F421" s="111" t="s">
        <v>388</v>
      </c>
      <c r="G421" s="111" t="s">
        <v>324</v>
      </c>
      <c r="H421" s="111" t="s">
        <v>366</v>
      </c>
      <c r="I421" s="111" t="s">
        <v>435</v>
      </c>
      <c r="J421" s="111" t="s">
        <v>379</v>
      </c>
      <c r="K421" s="111">
        <v>44</v>
      </c>
      <c r="L421" s="111">
        <v>47</v>
      </c>
      <c r="M421" s="121">
        <v>0</v>
      </c>
      <c r="N421" s="11" t="s">
        <v>621</v>
      </c>
      <c r="O421" s="11" t="s">
        <v>622</v>
      </c>
    </row>
    <row r="422" spans="1:15" ht="30" hidden="1">
      <c r="A422" s="66" t="s">
        <v>363</v>
      </c>
      <c r="B422" s="66" t="s">
        <v>160</v>
      </c>
      <c r="C422" s="111">
        <v>14</v>
      </c>
      <c r="D422" s="111" t="s">
        <v>390</v>
      </c>
      <c r="E422" s="111" t="s">
        <v>84</v>
      </c>
      <c r="F422" s="111" t="s">
        <v>391</v>
      </c>
      <c r="G422" s="111" t="s">
        <v>324</v>
      </c>
      <c r="H422" s="111" t="s">
        <v>366</v>
      </c>
      <c r="I422" s="111" t="s">
        <v>392</v>
      </c>
      <c r="J422" s="111" t="s">
        <v>379</v>
      </c>
      <c r="K422" s="111">
        <v>16</v>
      </c>
      <c r="L422" s="111">
        <v>20</v>
      </c>
      <c r="M422" s="121">
        <v>1</v>
      </c>
      <c r="N422" s="11" t="s">
        <v>621</v>
      </c>
      <c r="O422" s="11" t="s">
        <v>622</v>
      </c>
    </row>
    <row r="423" spans="1:15" ht="30" hidden="1">
      <c r="A423" s="66" t="s">
        <v>363</v>
      </c>
      <c r="B423" s="66" t="s">
        <v>160</v>
      </c>
      <c r="C423" s="111">
        <v>15</v>
      </c>
      <c r="D423" s="111" t="s">
        <v>393</v>
      </c>
      <c r="E423" s="111" t="s">
        <v>84</v>
      </c>
      <c r="F423" s="111" t="s">
        <v>394</v>
      </c>
      <c r="G423" s="111" t="s">
        <v>324</v>
      </c>
      <c r="H423" s="111" t="s">
        <v>366</v>
      </c>
      <c r="I423" s="111" t="s">
        <v>436</v>
      </c>
      <c r="J423" s="111" t="s">
        <v>379</v>
      </c>
      <c r="K423" s="111">
        <v>0</v>
      </c>
      <c r="L423" s="111">
        <v>2</v>
      </c>
      <c r="M423" s="121">
        <v>6</v>
      </c>
      <c r="N423" s="11" t="s">
        <v>621</v>
      </c>
      <c r="O423" s="11" t="s">
        <v>622</v>
      </c>
    </row>
    <row r="424" spans="1:15" ht="45" hidden="1">
      <c r="A424" s="66" t="s">
        <v>396</v>
      </c>
      <c r="B424" s="66" t="s">
        <v>160</v>
      </c>
      <c r="C424" s="111">
        <v>4</v>
      </c>
      <c r="D424" s="111" t="s">
        <v>397</v>
      </c>
      <c r="E424" s="111" t="s">
        <v>234</v>
      </c>
      <c r="F424" s="111" t="s">
        <v>398</v>
      </c>
      <c r="G424" s="111" t="s">
        <v>399</v>
      </c>
      <c r="H424" s="111" t="s">
        <v>367</v>
      </c>
      <c r="I424" s="111" t="s">
        <v>400</v>
      </c>
      <c r="J424" s="111" t="s">
        <v>87</v>
      </c>
      <c r="K424" s="122">
        <v>1</v>
      </c>
      <c r="L424" s="123">
        <v>1</v>
      </c>
      <c r="M424" s="124">
        <v>1</v>
      </c>
      <c r="N424" s="90"/>
      <c r="O424" s="67"/>
    </row>
    <row r="425" spans="1:15" ht="75" hidden="1">
      <c r="A425" s="66" t="s">
        <v>396</v>
      </c>
      <c r="B425" s="66" t="s">
        <v>160</v>
      </c>
      <c r="C425" s="111">
        <v>5</v>
      </c>
      <c r="D425" s="111" t="s">
        <v>623</v>
      </c>
      <c r="E425" s="111" t="s">
        <v>234</v>
      </c>
      <c r="F425" s="111" t="s">
        <v>624</v>
      </c>
      <c r="G425" s="111" t="s">
        <v>489</v>
      </c>
      <c r="H425" s="111" t="s">
        <v>267</v>
      </c>
      <c r="I425" s="111" t="s">
        <v>625</v>
      </c>
      <c r="J425" s="111" t="s">
        <v>491</v>
      </c>
      <c r="K425" s="125">
        <v>12</v>
      </c>
      <c r="L425" s="126">
        <v>8</v>
      </c>
      <c r="M425" s="127">
        <v>8</v>
      </c>
      <c r="N425" s="128" t="s">
        <v>626</v>
      </c>
      <c r="O425" s="67" t="s">
        <v>605</v>
      </c>
    </row>
    <row r="426" spans="1:15" ht="30" hidden="1">
      <c r="A426" s="66" t="s">
        <v>396</v>
      </c>
      <c r="B426" s="66" t="s">
        <v>160</v>
      </c>
      <c r="C426" s="111">
        <v>6</v>
      </c>
      <c r="D426" s="111" t="s">
        <v>492</v>
      </c>
      <c r="E426" s="111" t="s">
        <v>234</v>
      </c>
      <c r="F426" s="111" t="s">
        <v>493</v>
      </c>
      <c r="G426" s="111" t="s">
        <v>489</v>
      </c>
      <c r="H426" s="111" t="s">
        <v>367</v>
      </c>
      <c r="I426" s="111"/>
      <c r="J426" s="111" t="s">
        <v>87</v>
      </c>
      <c r="K426" s="121">
        <v>0</v>
      </c>
      <c r="L426" s="11">
        <v>0</v>
      </c>
      <c r="M426" s="11">
        <v>0</v>
      </c>
      <c r="N426" s="11"/>
      <c r="O426" s="129"/>
    </row>
    <row r="427" spans="1:15" ht="30" hidden="1">
      <c r="A427" s="66" t="s">
        <v>396</v>
      </c>
      <c r="B427" s="66" t="s">
        <v>160</v>
      </c>
      <c r="C427" s="111">
        <v>7</v>
      </c>
      <c r="D427" s="111" t="s">
        <v>495</v>
      </c>
      <c r="E427" s="111" t="s">
        <v>234</v>
      </c>
      <c r="F427" s="111" t="s">
        <v>496</v>
      </c>
      <c r="G427" s="111" t="s">
        <v>489</v>
      </c>
      <c r="H427" s="111" t="s">
        <v>267</v>
      </c>
      <c r="I427" s="111"/>
      <c r="J427" s="111" t="s">
        <v>497</v>
      </c>
      <c r="K427" s="121"/>
      <c r="L427" s="11"/>
      <c r="M427" s="130">
        <v>0</v>
      </c>
      <c r="N427" s="11"/>
      <c r="O427" s="67" t="s">
        <v>369</v>
      </c>
    </row>
    <row r="428" spans="1:15" ht="60" hidden="1">
      <c r="A428" s="66" t="s">
        <v>401</v>
      </c>
      <c r="B428" s="66" t="s">
        <v>160</v>
      </c>
      <c r="C428" s="111">
        <v>1</v>
      </c>
      <c r="D428" s="111" t="s">
        <v>402</v>
      </c>
      <c r="E428" s="111" t="s">
        <v>84</v>
      </c>
      <c r="F428" s="111" t="s">
        <v>403</v>
      </c>
      <c r="G428" s="111" t="s">
        <v>404</v>
      </c>
      <c r="H428" s="131" t="s">
        <v>267</v>
      </c>
      <c r="I428" s="111" t="s">
        <v>498</v>
      </c>
      <c r="J428" s="111" t="s">
        <v>302</v>
      </c>
      <c r="K428" s="121">
        <v>0</v>
      </c>
      <c r="L428" s="11">
        <v>1</v>
      </c>
      <c r="M428" s="132">
        <v>0</v>
      </c>
      <c r="N428" s="11" t="s">
        <v>627</v>
      </c>
      <c r="O428" s="67"/>
    </row>
    <row r="429" spans="1:15" ht="30" hidden="1">
      <c r="A429" s="66" t="s">
        <v>401</v>
      </c>
      <c r="B429" s="66" t="s">
        <v>160</v>
      </c>
      <c r="C429" s="111">
        <v>2</v>
      </c>
      <c r="D429" s="111" t="s">
        <v>406</v>
      </c>
      <c r="E429" s="111" t="s">
        <v>84</v>
      </c>
      <c r="F429" s="111" t="s">
        <v>407</v>
      </c>
      <c r="G429" s="111" t="s">
        <v>404</v>
      </c>
      <c r="H429" s="131" t="s">
        <v>267</v>
      </c>
      <c r="I429" s="111" t="s">
        <v>437</v>
      </c>
      <c r="J429" s="111" t="s">
        <v>302</v>
      </c>
      <c r="K429" s="133">
        <v>0</v>
      </c>
      <c r="L429" s="11">
        <v>1</v>
      </c>
      <c r="M429" s="132">
        <v>2</v>
      </c>
      <c r="N429" s="11"/>
      <c r="O429" s="67"/>
    </row>
    <row r="430" spans="1:15" ht="60" hidden="1">
      <c r="A430" s="66" t="s">
        <v>401</v>
      </c>
      <c r="B430" s="66" t="s">
        <v>160</v>
      </c>
      <c r="C430" s="111">
        <v>3</v>
      </c>
      <c r="D430" s="111" t="s">
        <v>409</v>
      </c>
      <c r="E430" s="111" t="s">
        <v>84</v>
      </c>
      <c r="F430" s="111" t="s">
        <v>410</v>
      </c>
      <c r="G430" s="111" t="s">
        <v>404</v>
      </c>
      <c r="H430" s="131" t="s">
        <v>267</v>
      </c>
      <c r="I430" s="111" t="s">
        <v>470</v>
      </c>
      <c r="J430" s="111" t="s">
        <v>302</v>
      </c>
      <c r="K430" s="133">
        <v>2</v>
      </c>
      <c r="L430" s="11">
        <v>2</v>
      </c>
      <c r="M430" s="132">
        <v>0</v>
      </c>
      <c r="N430" s="11" t="s">
        <v>628</v>
      </c>
      <c r="O430" s="67"/>
    </row>
    <row r="431" spans="1:15" ht="30" hidden="1">
      <c r="A431" s="66" t="s">
        <v>401</v>
      </c>
      <c r="B431" s="66" t="s">
        <v>160</v>
      </c>
      <c r="C431" s="111">
        <v>4</v>
      </c>
      <c r="D431" s="111" t="s">
        <v>412</v>
      </c>
      <c r="E431" s="111" t="s">
        <v>84</v>
      </c>
      <c r="F431" s="111" t="s">
        <v>413</v>
      </c>
      <c r="G431" s="111" t="s">
        <v>404</v>
      </c>
      <c r="H431" s="131" t="s">
        <v>267</v>
      </c>
      <c r="I431" s="111" t="s">
        <v>471</v>
      </c>
      <c r="J431" s="111" t="s">
        <v>302</v>
      </c>
      <c r="K431" s="134">
        <v>0</v>
      </c>
      <c r="L431" s="95">
        <v>0</v>
      </c>
      <c r="M431" s="135"/>
      <c r="N431" s="11"/>
      <c r="O431" s="67"/>
    </row>
    <row r="432" spans="1:15" ht="45" hidden="1">
      <c r="A432" s="66" t="s">
        <v>401</v>
      </c>
      <c r="B432" s="66" t="s">
        <v>160</v>
      </c>
      <c r="C432" s="111">
        <v>5</v>
      </c>
      <c r="D432" s="111" t="s">
        <v>415</v>
      </c>
      <c r="E432" s="111" t="s">
        <v>84</v>
      </c>
      <c r="F432" s="111" t="s">
        <v>416</v>
      </c>
      <c r="G432" s="111" t="s">
        <v>404</v>
      </c>
      <c r="H432" s="131" t="s">
        <v>267</v>
      </c>
      <c r="I432" s="111" t="s">
        <v>417</v>
      </c>
      <c r="J432" s="111" t="s">
        <v>302</v>
      </c>
      <c r="K432" s="136">
        <v>1</v>
      </c>
      <c r="L432" s="137">
        <v>2</v>
      </c>
      <c r="M432" s="138">
        <v>1</v>
      </c>
      <c r="N432" s="11" t="s">
        <v>629</v>
      </c>
      <c r="O432" s="67"/>
    </row>
    <row r="433" spans="1:15" ht="45" hidden="1">
      <c r="A433" s="66" t="s">
        <v>401</v>
      </c>
      <c r="B433" s="66" t="s">
        <v>160</v>
      </c>
      <c r="C433" s="111">
        <v>6</v>
      </c>
      <c r="D433" s="111" t="s">
        <v>418</v>
      </c>
      <c r="E433" s="111" t="s">
        <v>84</v>
      </c>
      <c r="F433" s="111" t="s">
        <v>419</v>
      </c>
      <c r="G433" s="111" t="s">
        <v>404</v>
      </c>
      <c r="H433" s="131" t="s">
        <v>267</v>
      </c>
      <c r="I433" s="111" t="s">
        <v>420</v>
      </c>
      <c r="J433" s="111" t="s">
        <v>302</v>
      </c>
      <c r="K433" s="139">
        <v>0</v>
      </c>
      <c r="L433" s="140">
        <v>0</v>
      </c>
      <c r="M433" s="141">
        <v>1</v>
      </c>
      <c r="N433" s="11"/>
      <c r="O433" s="67"/>
    </row>
    <row r="434" spans="1:15" ht="60" hidden="1">
      <c r="A434" s="105" t="s">
        <v>401</v>
      </c>
      <c r="B434" s="105" t="s">
        <v>160</v>
      </c>
      <c r="C434" s="126">
        <v>7</v>
      </c>
      <c r="D434" s="126" t="s">
        <v>422</v>
      </c>
      <c r="E434" s="111" t="s">
        <v>84</v>
      </c>
      <c r="F434" s="111" t="s">
        <v>576</v>
      </c>
      <c r="G434" s="111" t="s">
        <v>424</v>
      </c>
      <c r="H434" s="131" t="s">
        <v>267</v>
      </c>
      <c r="I434" s="111" t="s">
        <v>425</v>
      </c>
      <c r="J434" s="111" t="s">
        <v>87</v>
      </c>
      <c r="K434" s="142">
        <v>0.21</v>
      </c>
      <c r="L434" s="119">
        <v>22</v>
      </c>
      <c r="M434" s="120">
        <v>11</v>
      </c>
      <c r="N434" s="11" t="s">
        <v>618</v>
      </c>
      <c r="O434" s="67"/>
    </row>
    <row r="435" spans="1:15" ht="45" hidden="1">
      <c r="A435" s="66" t="s">
        <v>401</v>
      </c>
      <c r="B435" s="66" t="s">
        <v>160</v>
      </c>
      <c r="C435" s="11">
        <v>8</v>
      </c>
      <c r="D435" s="11" t="s">
        <v>426</v>
      </c>
      <c r="E435" s="110" t="s">
        <v>84</v>
      </c>
      <c r="F435" s="111" t="s">
        <v>427</v>
      </c>
      <c r="G435" s="111" t="s">
        <v>429</v>
      </c>
      <c r="H435" s="111" t="s">
        <v>267</v>
      </c>
      <c r="I435" s="111" t="s">
        <v>439</v>
      </c>
      <c r="J435" s="111" t="s">
        <v>87</v>
      </c>
      <c r="K435" s="142">
        <v>8.1000000000000003E-2</v>
      </c>
      <c r="L435" s="137">
        <v>0</v>
      </c>
      <c r="M435" s="138">
        <v>0</v>
      </c>
      <c r="N435" s="11" t="s">
        <v>629</v>
      </c>
      <c r="O435" s="67"/>
    </row>
    <row r="436" spans="1:15" ht="45">
      <c r="A436" s="66" t="s">
        <v>354</v>
      </c>
      <c r="B436" s="66" t="s">
        <v>136</v>
      </c>
      <c r="C436" s="19">
        <v>11</v>
      </c>
      <c r="D436" s="143" t="s">
        <v>38</v>
      </c>
      <c r="E436" s="144" t="s">
        <v>234</v>
      </c>
      <c r="F436" s="143" t="s">
        <v>304</v>
      </c>
      <c r="G436" s="143" t="s">
        <v>355</v>
      </c>
      <c r="H436" s="143" t="s">
        <v>267</v>
      </c>
      <c r="I436" s="21" t="s">
        <v>477</v>
      </c>
      <c r="J436" s="19" t="s">
        <v>87</v>
      </c>
      <c r="K436" s="21">
        <v>13.53</v>
      </c>
      <c r="L436" s="21">
        <v>17</v>
      </c>
      <c r="M436" s="21">
        <v>20</v>
      </c>
      <c r="N436" s="21" t="s">
        <v>630</v>
      </c>
      <c r="O436" s="67"/>
    </row>
    <row r="437" spans="1:15" ht="60">
      <c r="A437" s="66" t="s">
        <v>354</v>
      </c>
      <c r="B437" s="66" t="s">
        <v>136</v>
      </c>
      <c r="C437" s="19">
        <v>14</v>
      </c>
      <c r="D437" s="143" t="s">
        <v>43</v>
      </c>
      <c r="E437" s="144" t="s">
        <v>234</v>
      </c>
      <c r="F437" s="143" t="s">
        <v>313</v>
      </c>
      <c r="G437" s="143" t="s">
        <v>355</v>
      </c>
      <c r="H437" s="143" t="s">
        <v>267</v>
      </c>
      <c r="I437" s="21"/>
      <c r="J437" s="19" t="s">
        <v>87</v>
      </c>
      <c r="K437" s="21"/>
      <c r="L437" s="21"/>
      <c r="M437" s="66"/>
      <c r="N437" s="21" t="s">
        <v>631</v>
      </c>
      <c r="O437" s="67" t="s">
        <v>614</v>
      </c>
    </row>
    <row r="438" spans="1:15" ht="45">
      <c r="A438" s="66" t="s">
        <v>354</v>
      </c>
      <c r="B438" s="66" t="s">
        <v>136</v>
      </c>
      <c r="C438" s="19">
        <v>15</v>
      </c>
      <c r="D438" s="143" t="s">
        <v>197</v>
      </c>
      <c r="E438" s="145" t="s">
        <v>234</v>
      </c>
      <c r="F438" s="143" t="s">
        <v>358</v>
      </c>
      <c r="G438" s="143" t="s">
        <v>355</v>
      </c>
      <c r="H438" s="143" t="s">
        <v>267</v>
      </c>
      <c r="I438" s="21"/>
      <c r="J438" s="19" t="s">
        <v>360</v>
      </c>
      <c r="K438" s="21"/>
      <c r="L438" s="21"/>
      <c r="M438" s="66"/>
      <c r="N438" s="21" t="s">
        <v>632</v>
      </c>
      <c r="O438" s="67" t="s">
        <v>614</v>
      </c>
    </row>
    <row r="439" spans="1:15" ht="45">
      <c r="A439" s="66" t="s">
        <v>354</v>
      </c>
      <c r="B439" s="66" t="s">
        <v>136</v>
      </c>
      <c r="C439" s="19">
        <v>16</v>
      </c>
      <c r="D439" s="143" t="s">
        <v>45</v>
      </c>
      <c r="E439" s="145" t="s">
        <v>234</v>
      </c>
      <c r="F439" s="143" t="s">
        <v>361</v>
      </c>
      <c r="G439" s="143" t="s">
        <v>355</v>
      </c>
      <c r="H439" s="143" t="s">
        <v>267</v>
      </c>
      <c r="I439" s="21"/>
      <c r="J439" s="19" t="s">
        <v>360</v>
      </c>
      <c r="K439" s="21"/>
      <c r="L439" s="21"/>
      <c r="M439" s="21"/>
      <c r="N439" s="21" t="s">
        <v>632</v>
      </c>
      <c r="O439" s="67" t="s">
        <v>614</v>
      </c>
    </row>
    <row r="440" spans="1:15" ht="108.75" hidden="1">
      <c r="A440" s="66" t="s">
        <v>363</v>
      </c>
      <c r="B440" s="66" t="s">
        <v>136</v>
      </c>
      <c r="C440" s="19">
        <v>6</v>
      </c>
      <c r="D440" s="143" t="s">
        <v>633</v>
      </c>
      <c r="E440" s="144" t="s">
        <v>234</v>
      </c>
      <c r="F440" s="143" t="s">
        <v>365</v>
      </c>
      <c r="G440" s="143" t="s">
        <v>366</v>
      </c>
      <c r="H440" s="143" t="s">
        <v>367</v>
      </c>
      <c r="I440" s="146" t="s">
        <v>368</v>
      </c>
      <c r="J440" s="19" t="s">
        <v>87</v>
      </c>
      <c r="K440" s="69">
        <v>50</v>
      </c>
      <c r="L440" s="69">
        <v>70</v>
      </c>
      <c r="M440" s="147">
        <v>60</v>
      </c>
      <c r="N440" s="69"/>
      <c r="O440" s="67"/>
    </row>
    <row r="441" spans="1:15" ht="81" hidden="1">
      <c r="A441" s="66" t="s">
        <v>363</v>
      </c>
      <c r="B441" s="66" t="s">
        <v>136</v>
      </c>
      <c r="C441" s="19">
        <v>7</v>
      </c>
      <c r="D441" s="143" t="s">
        <v>634</v>
      </c>
      <c r="E441" s="144" t="s">
        <v>84</v>
      </c>
      <c r="F441" s="143" t="s">
        <v>635</v>
      </c>
      <c r="G441" s="143" t="s">
        <v>366</v>
      </c>
      <c r="H441" s="143" t="s">
        <v>267</v>
      </c>
      <c r="I441" s="146" t="s">
        <v>372</v>
      </c>
      <c r="J441" s="19" t="s">
        <v>87</v>
      </c>
      <c r="K441" s="69">
        <v>50</v>
      </c>
      <c r="L441" s="69">
        <f>(35+90)/2</f>
        <v>62.5</v>
      </c>
      <c r="M441" s="69">
        <v>70</v>
      </c>
      <c r="N441" s="69"/>
      <c r="O441" s="67"/>
    </row>
    <row r="442" spans="1:15" ht="31.5" hidden="1">
      <c r="A442" s="66" t="s">
        <v>363</v>
      </c>
      <c r="B442" s="66" t="s">
        <v>136</v>
      </c>
      <c r="C442" s="19">
        <v>8</v>
      </c>
      <c r="D442" s="143" t="s">
        <v>373</v>
      </c>
      <c r="E442" s="144" t="s">
        <v>84</v>
      </c>
      <c r="F442" s="143" t="s">
        <v>374</v>
      </c>
      <c r="G442" s="143" t="s">
        <v>366</v>
      </c>
      <c r="H442" s="143" t="s">
        <v>267</v>
      </c>
      <c r="I442" s="146" t="s">
        <v>375</v>
      </c>
      <c r="J442" s="19" t="s">
        <v>302</v>
      </c>
      <c r="K442" s="69">
        <v>9</v>
      </c>
      <c r="L442" s="69">
        <v>15</v>
      </c>
      <c r="M442" s="148">
        <v>5</v>
      </c>
      <c r="N442" s="69"/>
      <c r="O442" s="67"/>
    </row>
    <row r="443" spans="1:15" hidden="1">
      <c r="A443" s="66" t="s">
        <v>363</v>
      </c>
      <c r="B443" s="66" t="s">
        <v>136</v>
      </c>
      <c r="C443" s="19">
        <v>10</v>
      </c>
      <c r="D443" s="143" t="s">
        <v>376</v>
      </c>
      <c r="E443" s="144" t="s">
        <v>84</v>
      </c>
      <c r="F443" s="143" t="s">
        <v>377</v>
      </c>
      <c r="G443" s="143" t="s">
        <v>366</v>
      </c>
      <c r="H443" s="143" t="s">
        <v>267</v>
      </c>
      <c r="I443" s="21" t="s">
        <v>378</v>
      </c>
      <c r="J443" s="19" t="s">
        <v>379</v>
      </c>
      <c r="K443" s="21">
        <f>(27+20)/2</f>
        <v>23.5</v>
      </c>
      <c r="L443" s="21">
        <f>(30+20)/2</f>
        <v>25</v>
      </c>
      <c r="M443" s="21">
        <v>25</v>
      </c>
      <c r="N443" s="21"/>
      <c r="O443" s="67"/>
    </row>
    <row r="444" spans="1:15" hidden="1">
      <c r="A444" s="66" t="s">
        <v>363</v>
      </c>
      <c r="B444" s="66" t="s">
        <v>136</v>
      </c>
      <c r="C444" s="19">
        <v>11</v>
      </c>
      <c r="D444" s="143" t="s">
        <v>380</v>
      </c>
      <c r="E444" s="144" t="s">
        <v>84</v>
      </c>
      <c r="F444" s="143" t="s">
        <v>381</v>
      </c>
      <c r="G444" s="143" t="s">
        <v>366</v>
      </c>
      <c r="H444" s="143" t="s">
        <v>267</v>
      </c>
      <c r="I444" s="21" t="s">
        <v>382</v>
      </c>
      <c r="J444" s="19" t="s">
        <v>379</v>
      </c>
      <c r="K444" s="21">
        <v>6</v>
      </c>
      <c r="L444" s="21">
        <v>12</v>
      </c>
      <c r="M444" s="21">
        <v>12</v>
      </c>
      <c r="N444" s="21"/>
      <c r="O444" s="67"/>
    </row>
    <row r="445" spans="1:15" ht="30" hidden="1">
      <c r="A445" s="66" t="s">
        <v>363</v>
      </c>
      <c r="B445" s="66" t="s">
        <v>136</v>
      </c>
      <c r="C445" s="19">
        <v>12</v>
      </c>
      <c r="D445" s="143" t="s">
        <v>383</v>
      </c>
      <c r="E445" s="144" t="s">
        <v>84</v>
      </c>
      <c r="F445" s="143" t="s">
        <v>384</v>
      </c>
      <c r="G445" s="143" t="s">
        <v>366</v>
      </c>
      <c r="H445" s="143" t="s">
        <v>267</v>
      </c>
      <c r="I445" s="21" t="s">
        <v>385</v>
      </c>
      <c r="J445" s="19" t="s">
        <v>386</v>
      </c>
      <c r="K445" s="21">
        <v>8</v>
      </c>
      <c r="L445" s="21">
        <v>8</v>
      </c>
      <c r="M445" s="21">
        <v>8</v>
      </c>
      <c r="N445" s="21"/>
      <c r="O445" s="67"/>
    </row>
    <row r="446" spans="1:15" ht="30" hidden="1">
      <c r="A446" s="66" t="s">
        <v>363</v>
      </c>
      <c r="B446" s="66" t="s">
        <v>136</v>
      </c>
      <c r="C446" s="19">
        <v>13</v>
      </c>
      <c r="D446" s="143" t="s">
        <v>387</v>
      </c>
      <c r="E446" s="144" t="s">
        <v>84</v>
      </c>
      <c r="F446" s="143" t="s">
        <v>388</v>
      </c>
      <c r="G446" s="143" t="s">
        <v>366</v>
      </c>
      <c r="H446" s="143" t="s">
        <v>324</v>
      </c>
      <c r="I446" s="21" t="s">
        <v>435</v>
      </c>
      <c r="J446" s="19" t="s">
        <v>379</v>
      </c>
      <c r="K446" s="21">
        <v>2</v>
      </c>
      <c r="L446" s="21">
        <v>2</v>
      </c>
      <c r="M446" s="21">
        <v>3</v>
      </c>
      <c r="N446" s="21" t="s">
        <v>620</v>
      </c>
      <c r="O446" s="67"/>
    </row>
    <row r="447" spans="1:15" ht="30" hidden="1">
      <c r="A447" s="66" t="s">
        <v>363</v>
      </c>
      <c r="B447" s="66" t="s">
        <v>136</v>
      </c>
      <c r="C447" s="19">
        <v>14</v>
      </c>
      <c r="D447" s="143" t="s">
        <v>390</v>
      </c>
      <c r="E447" s="144" t="s">
        <v>84</v>
      </c>
      <c r="F447" s="143" t="s">
        <v>391</v>
      </c>
      <c r="G447" s="143" t="s">
        <v>366</v>
      </c>
      <c r="H447" s="143" t="s">
        <v>324</v>
      </c>
      <c r="I447" s="21" t="s">
        <v>392</v>
      </c>
      <c r="J447" s="19" t="s">
        <v>379</v>
      </c>
      <c r="K447" s="21">
        <v>2</v>
      </c>
      <c r="L447" s="21">
        <v>2</v>
      </c>
      <c r="M447" s="21">
        <v>2</v>
      </c>
      <c r="N447" s="21"/>
      <c r="O447" s="67"/>
    </row>
    <row r="448" spans="1:15" ht="30" hidden="1">
      <c r="A448" s="66" t="s">
        <v>363</v>
      </c>
      <c r="B448" s="66" t="s">
        <v>136</v>
      </c>
      <c r="C448" s="19">
        <v>15</v>
      </c>
      <c r="D448" s="143" t="s">
        <v>393</v>
      </c>
      <c r="E448" s="144" t="s">
        <v>84</v>
      </c>
      <c r="F448" s="143" t="s">
        <v>394</v>
      </c>
      <c r="G448" s="143" t="s">
        <v>366</v>
      </c>
      <c r="H448" s="143" t="s">
        <v>324</v>
      </c>
      <c r="I448" s="21" t="s">
        <v>436</v>
      </c>
      <c r="J448" s="19" t="s">
        <v>379</v>
      </c>
      <c r="K448" s="21">
        <v>8</v>
      </c>
      <c r="L448" s="21">
        <v>8</v>
      </c>
      <c r="M448" s="21">
        <v>8</v>
      </c>
      <c r="N448" s="21"/>
      <c r="O448" s="67"/>
    </row>
    <row r="449" spans="1:15" ht="45" hidden="1">
      <c r="A449" s="66" t="s">
        <v>396</v>
      </c>
      <c r="B449" s="66" t="s">
        <v>136</v>
      </c>
      <c r="C449" s="19">
        <v>4</v>
      </c>
      <c r="D449" s="149" t="s">
        <v>397</v>
      </c>
      <c r="E449" s="150" t="s">
        <v>234</v>
      </c>
      <c r="F449" s="149" t="s">
        <v>398</v>
      </c>
      <c r="G449" s="149" t="s">
        <v>399</v>
      </c>
      <c r="H449" s="149" t="s">
        <v>367</v>
      </c>
      <c r="I449" s="21"/>
      <c r="J449" s="19" t="s">
        <v>87</v>
      </c>
      <c r="K449" s="21"/>
      <c r="L449" s="21"/>
      <c r="M449" s="21"/>
      <c r="N449" s="21"/>
      <c r="O449" s="67"/>
    </row>
    <row r="450" spans="1:15" ht="45" hidden="1">
      <c r="A450" s="66" t="s">
        <v>396</v>
      </c>
      <c r="B450" s="66" t="s">
        <v>136</v>
      </c>
      <c r="C450" s="19">
        <v>5</v>
      </c>
      <c r="D450" s="143" t="s">
        <v>487</v>
      </c>
      <c r="E450" s="150" t="s">
        <v>234</v>
      </c>
      <c r="F450" s="143" t="s">
        <v>488</v>
      </c>
      <c r="G450" s="143" t="s">
        <v>489</v>
      </c>
      <c r="H450" s="143" t="s">
        <v>267</v>
      </c>
      <c r="I450" s="21"/>
      <c r="J450" s="19" t="s">
        <v>491</v>
      </c>
      <c r="K450" s="21"/>
      <c r="L450" s="21"/>
      <c r="M450" s="21"/>
      <c r="N450" s="21"/>
      <c r="O450" s="67"/>
    </row>
    <row r="451" spans="1:15" ht="30" hidden="1">
      <c r="A451" s="66" t="s">
        <v>396</v>
      </c>
      <c r="B451" s="66" t="s">
        <v>136</v>
      </c>
      <c r="C451" s="19">
        <v>6</v>
      </c>
      <c r="D451" s="149" t="s">
        <v>492</v>
      </c>
      <c r="E451" s="150" t="s">
        <v>234</v>
      </c>
      <c r="F451" s="149" t="s">
        <v>493</v>
      </c>
      <c r="G451" s="149" t="s">
        <v>489</v>
      </c>
      <c r="H451" s="149" t="s">
        <v>367</v>
      </c>
      <c r="I451" s="21" t="s">
        <v>494</v>
      </c>
      <c r="J451" s="19" t="s">
        <v>87</v>
      </c>
      <c r="K451" s="21">
        <v>0</v>
      </c>
      <c r="L451" s="21">
        <v>100</v>
      </c>
      <c r="M451" s="21">
        <v>100</v>
      </c>
      <c r="N451" s="21" t="s">
        <v>636</v>
      </c>
      <c r="O451" s="67"/>
    </row>
    <row r="452" spans="1:15" hidden="1">
      <c r="A452" s="66" t="s">
        <v>396</v>
      </c>
      <c r="B452" s="66" t="s">
        <v>136</v>
      </c>
      <c r="C452" s="19">
        <v>7</v>
      </c>
      <c r="D452" s="149" t="s">
        <v>495</v>
      </c>
      <c r="E452" s="150" t="s">
        <v>234</v>
      </c>
      <c r="F452" s="149" t="s">
        <v>496</v>
      </c>
      <c r="G452" s="149" t="s">
        <v>489</v>
      </c>
      <c r="H452" s="150" t="s">
        <v>267</v>
      </c>
      <c r="I452" s="21"/>
      <c r="J452" s="19" t="s">
        <v>497</v>
      </c>
      <c r="K452" s="21"/>
      <c r="L452" s="21"/>
      <c r="M452" s="21"/>
      <c r="N452" s="21"/>
      <c r="O452" s="67"/>
    </row>
    <row r="453" spans="1:15" ht="30" hidden="1">
      <c r="A453" s="66" t="s">
        <v>401</v>
      </c>
      <c r="B453" s="66" t="s">
        <v>136</v>
      </c>
      <c r="C453" s="19">
        <v>1</v>
      </c>
      <c r="D453" s="149" t="s">
        <v>402</v>
      </c>
      <c r="E453" s="149" t="s">
        <v>84</v>
      </c>
      <c r="F453" s="149" t="s">
        <v>403</v>
      </c>
      <c r="G453" s="149" t="s">
        <v>404</v>
      </c>
      <c r="H453" s="151" t="s">
        <v>267</v>
      </c>
      <c r="I453" s="21" t="s">
        <v>498</v>
      </c>
      <c r="J453" s="19" t="s">
        <v>302</v>
      </c>
      <c r="K453" s="21">
        <v>0</v>
      </c>
      <c r="L453" s="21">
        <v>2</v>
      </c>
      <c r="M453" s="19">
        <v>0</v>
      </c>
      <c r="N453" s="67" t="s">
        <v>637</v>
      </c>
      <c r="O453" s="67"/>
    </row>
    <row r="454" spans="1:15" ht="30" hidden="1">
      <c r="A454" s="66" t="s">
        <v>401</v>
      </c>
      <c r="B454" s="66" t="s">
        <v>136</v>
      </c>
      <c r="C454" s="19">
        <v>2</v>
      </c>
      <c r="D454" s="149" t="s">
        <v>406</v>
      </c>
      <c r="E454" s="149" t="s">
        <v>84</v>
      </c>
      <c r="F454" s="149" t="s">
        <v>407</v>
      </c>
      <c r="G454" s="149" t="s">
        <v>404</v>
      </c>
      <c r="H454" s="151" t="s">
        <v>267</v>
      </c>
      <c r="I454" s="21" t="s">
        <v>437</v>
      </c>
      <c r="J454" s="19" t="s">
        <v>302</v>
      </c>
      <c r="K454" s="21">
        <v>0</v>
      </c>
      <c r="L454" s="21">
        <v>1</v>
      </c>
      <c r="M454" s="19">
        <v>0</v>
      </c>
      <c r="N454" s="67" t="s">
        <v>638</v>
      </c>
      <c r="O454" s="67"/>
    </row>
    <row r="455" spans="1:15" ht="30" hidden="1">
      <c r="A455" s="66" t="s">
        <v>401</v>
      </c>
      <c r="B455" s="66" t="s">
        <v>136</v>
      </c>
      <c r="C455" s="19">
        <v>3</v>
      </c>
      <c r="D455" s="149" t="s">
        <v>409</v>
      </c>
      <c r="E455" s="149" t="s">
        <v>84</v>
      </c>
      <c r="F455" s="149" t="s">
        <v>410</v>
      </c>
      <c r="G455" s="149" t="s">
        <v>404</v>
      </c>
      <c r="H455" s="151" t="s">
        <v>267</v>
      </c>
      <c r="I455" s="21" t="s">
        <v>470</v>
      </c>
      <c r="J455" s="19" t="s">
        <v>302</v>
      </c>
      <c r="K455" s="21">
        <v>1</v>
      </c>
      <c r="L455" s="21">
        <v>1</v>
      </c>
      <c r="M455" s="19">
        <v>0</v>
      </c>
      <c r="N455" s="67" t="s">
        <v>639</v>
      </c>
      <c r="O455" s="67"/>
    </row>
    <row r="456" spans="1:15" ht="30" hidden="1">
      <c r="A456" s="66" t="s">
        <v>401</v>
      </c>
      <c r="B456" s="66" t="s">
        <v>136</v>
      </c>
      <c r="C456" s="19">
        <v>4</v>
      </c>
      <c r="D456" s="149" t="s">
        <v>412</v>
      </c>
      <c r="E456" s="149" t="s">
        <v>84</v>
      </c>
      <c r="F456" s="149" t="s">
        <v>413</v>
      </c>
      <c r="G456" s="149" t="s">
        <v>404</v>
      </c>
      <c r="H456" s="151" t="s">
        <v>267</v>
      </c>
      <c r="I456" s="21" t="s">
        <v>471</v>
      </c>
      <c r="J456" s="19" t="s">
        <v>302</v>
      </c>
      <c r="K456" s="21">
        <v>3</v>
      </c>
      <c r="L456" s="21">
        <v>3</v>
      </c>
      <c r="M456" s="21">
        <v>3</v>
      </c>
      <c r="N456" s="21" t="s">
        <v>620</v>
      </c>
      <c r="O456" s="67"/>
    </row>
    <row r="457" spans="1:15" ht="45" hidden="1">
      <c r="A457" s="66" t="s">
        <v>401</v>
      </c>
      <c r="B457" s="66" t="s">
        <v>136</v>
      </c>
      <c r="C457" s="19">
        <v>5</v>
      </c>
      <c r="D457" s="149" t="s">
        <v>415</v>
      </c>
      <c r="E457" s="149" t="s">
        <v>84</v>
      </c>
      <c r="F457" s="149" t="s">
        <v>416</v>
      </c>
      <c r="G457" s="149" t="s">
        <v>404</v>
      </c>
      <c r="H457" s="151" t="s">
        <v>267</v>
      </c>
      <c r="I457" s="21" t="s">
        <v>417</v>
      </c>
      <c r="J457" s="19" t="s">
        <v>302</v>
      </c>
      <c r="K457" s="21">
        <v>2</v>
      </c>
      <c r="L457" s="21">
        <v>2</v>
      </c>
      <c r="M457" s="21">
        <v>2</v>
      </c>
      <c r="N457" s="21"/>
      <c r="O457" s="67"/>
    </row>
    <row r="458" spans="1:15" ht="45" hidden="1">
      <c r="A458" s="66" t="s">
        <v>401</v>
      </c>
      <c r="B458" s="66" t="s">
        <v>136</v>
      </c>
      <c r="C458" s="19">
        <v>6</v>
      </c>
      <c r="D458" s="149" t="s">
        <v>418</v>
      </c>
      <c r="E458" s="149" t="s">
        <v>84</v>
      </c>
      <c r="F458" s="149" t="s">
        <v>419</v>
      </c>
      <c r="G458" s="149" t="s">
        <v>404</v>
      </c>
      <c r="H458" s="151" t="s">
        <v>267</v>
      </c>
      <c r="I458" s="21" t="s">
        <v>420</v>
      </c>
      <c r="J458" s="19" t="s">
        <v>302</v>
      </c>
      <c r="K458" s="21">
        <v>4</v>
      </c>
      <c r="L458" s="21">
        <v>4</v>
      </c>
      <c r="M458" s="21">
        <v>4</v>
      </c>
      <c r="N458" s="21"/>
      <c r="O458" s="67"/>
    </row>
    <row r="459" spans="1:15" ht="60" hidden="1">
      <c r="A459" s="66" t="s">
        <v>401</v>
      </c>
      <c r="B459" s="66" t="s">
        <v>136</v>
      </c>
      <c r="C459" s="19">
        <v>7</v>
      </c>
      <c r="D459" s="149" t="s">
        <v>422</v>
      </c>
      <c r="E459" s="149" t="s">
        <v>84</v>
      </c>
      <c r="F459" s="149" t="s">
        <v>423</v>
      </c>
      <c r="G459" s="149" t="s">
        <v>424</v>
      </c>
      <c r="H459" s="151" t="s">
        <v>267</v>
      </c>
      <c r="I459" s="21" t="s">
        <v>425</v>
      </c>
      <c r="J459" s="19" t="s">
        <v>87</v>
      </c>
      <c r="K459" s="21">
        <v>40</v>
      </c>
      <c r="L459" s="21">
        <v>40</v>
      </c>
      <c r="M459" s="21">
        <v>40</v>
      </c>
      <c r="N459" s="21"/>
      <c r="O459" s="67"/>
    </row>
    <row r="460" spans="1:15" ht="45" hidden="1">
      <c r="A460" s="66" t="s">
        <v>401</v>
      </c>
      <c r="B460" s="66" t="s">
        <v>136</v>
      </c>
      <c r="C460" s="19">
        <v>8</v>
      </c>
      <c r="D460" s="149" t="s">
        <v>426</v>
      </c>
      <c r="E460" s="149" t="s">
        <v>84</v>
      </c>
      <c r="F460" s="149" t="s">
        <v>427</v>
      </c>
      <c r="G460" s="149" t="s">
        <v>429</v>
      </c>
      <c r="H460" s="149" t="s">
        <v>428</v>
      </c>
      <c r="I460" s="21" t="s">
        <v>439</v>
      </c>
      <c r="J460" s="19" t="s">
        <v>87</v>
      </c>
      <c r="K460" s="21">
        <v>5</v>
      </c>
      <c r="L460" s="21">
        <v>4</v>
      </c>
      <c r="M460" s="21">
        <v>4</v>
      </c>
      <c r="N460" s="21"/>
      <c r="O460" s="67"/>
    </row>
    <row r="461" spans="1:15" ht="45">
      <c r="A461" s="66" t="s">
        <v>354</v>
      </c>
      <c r="B461" s="66" t="s">
        <v>150</v>
      </c>
      <c r="C461" s="19">
        <v>11</v>
      </c>
      <c r="D461" s="20" t="s">
        <v>38</v>
      </c>
      <c r="E461" s="20" t="s">
        <v>234</v>
      </c>
      <c r="F461" s="20" t="s">
        <v>304</v>
      </c>
      <c r="G461" s="20" t="s">
        <v>355</v>
      </c>
      <c r="H461" s="20" t="s">
        <v>267</v>
      </c>
      <c r="I461" s="21" t="s">
        <v>477</v>
      </c>
      <c r="J461" s="19" t="s">
        <v>87</v>
      </c>
      <c r="K461" s="21">
        <v>2.12</v>
      </c>
      <c r="L461" s="21">
        <v>3</v>
      </c>
      <c r="M461" s="21">
        <v>6.81</v>
      </c>
      <c r="N461" s="21"/>
      <c r="O461" s="67"/>
    </row>
    <row r="462" spans="1:15" ht="60">
      <c r="A462" s="66" t="s">
        <v>354</v>
      </c>
      <c r="B462" s="66" t="s">
        <v>150</v>
      </c>
      <c r="C462" s="19">
        <v>14</v>
      </c>
      <c r="D462" s="20" t="s">
        <v>43</v>
      </c>
      <c r="E462" s="20" t="s">
        <v>234</v>
      </c>
      <c r="F462" s="20" t="s">
        <v>313</v>
      </c>
      <c r="G462" s="20" t="s">
        <v>355</v>
      </c>
      <c r="H462" s="20" t="s">
        <v>267</v>
      </c>
      <c r="I462" s="21" t="s">
        <v>500</v>
      </c>
      <c r="J462" s="19" t="s">
        <v>87</v>
      </c>
      <c r="K462" s="21">
        <v>100</v>
      </c>
      <c r="L462" s="21">
        <v>100</v>
      </c>
      <c r="M462" s="21">
        <v>100</v>
      </c>
      <c r="N462" s="21"/>
      <c r="O462" s="67"/>
    </row>
    <row r="463" spans="1:15" ht="45">
      <c r="A463" s="66" t="s">
        <v>354</v>
      </c>
      <c r="B463" s="66" t="s">
        <v>150</v>
      </c>
      <c r="C463" s="19">
        <v>15</v>
      </c>
      <c r="D463" s="20" t="s">
        <v>197</v>
      </c>
      <c r="E463" s="19" t="s">
        <v>234</v>
      </c>
      <c r="F463" s="20" t="s">
        <v>358</v>
      </c>
      <c r="G463" s="20" t="s">
        <v>355</v>
      </c>
      <c r="H463" s="20" t="s">
        <v>267</v>
      </c>
      <c r="I463" s="21" t="s">
        <v>359</v>
      </c>
      <c r="J463" s="19" t="s">
        <v>360</v>
      </c>
      <c r="K463" s="21">
        <v>0</v>
      </c>
      <c r="L463" s="21">
        <v>0</v>
      </c>
      <c r="M463" s="21">
        <v>0</v>
      </c>
      <c r="N463" s="21" t="s">
        <v>640</v>
      </c>
      <c r="O463" s="67"/>
    </row>
    <row r="464" spans="1:15" ht="45">
      <c r="A464" s="66" t="s">
        <v>354</v>
      </c>
      <c r="B464" s="66" t="s">
        <v>150</v>
      </c>
      <c r="C464" s="19">
        <v>16</v>
      </c>
      <c r="D464" s="20" t="s">
        <v>45</v>
      </c>
      <c r="E464" s="19" t="s">
        <v>234</v>
      </c>
      <c r="F464" s="20" t="s">
        <v>361</v>
      </c>
      <c r="G464" s="20" t="s">
        <v>355</v>
      </c>
      <c r="H464" s="20" t="s">
        <v>267</v>
      </c>
      <c r="I464" s="21" t="s">
        <v>362</v>
      </c>
      <c r="J464" s="19" t="s">
        <v>360</v>
      </c>
      <c r="K464" s="21">
        <v>2</v>
      </c>
      <c r="L464" s="21">
        <v>2</v>
      </c>
      <c r="M464" s="21">
        <v>2</v>
      </c>
      <c r="N464" s="21"/>
      <c r="O464" s="67"/>
    </row>
    <row r="465" spans="1:15" ht="108.75" hidden="1">
      <c r="A465" s="66" t="s">
        <v>363</v>
      </c>
      <c r="B465" s="66" t="s">
        <v>150</v>
      </c>
      <c r="C465" s="19">
        <v>6</v>
      </c>
      <c r="D465" s="20" t="s">
        <v>364</v>
      </c>
      <c r="E465" s="20" t="s">
        <v>234</v>
      </c>
      <c r="F465" s="20" t="s">
        <v>365</v>
      </c>
      <c r="G465" s="20" t="s">
        <v>366</v>
      </c>
      <c r="H465" s="20" t="s">
        <v>367</v>
      </c>
      <c r="I465" s="68" t="s">
        <v>368</v>
      </c>
      <c r="J465" s="19" t="s">
        <v>87</v>
      </c>
      <c r="K465" s="69">
        <v>90</v>
      </c>
      <c r="L465" s="69">
        <v>100</v>
      </c>
      <c r="M465" s="69">
        <v>100</v>
      </c>
      <c r="N465" s="21"/>
      <c r="O465" s="67"/>
    </row>
    <row r="466" spans="1:15" ht="81" hidden="1">
      <c r="A466" s="66" t="s">
        <v>363</v>
      </c>
      <c r="B466" s="66" t="s">
        <v>150</v>
      </c>
      <c r="C466" s="19">
        <v>7</v>
      </c>
      <c r="D466" s="20" t="s">
        <v>370</v>
      </c>
      <c r="E466" s="20" t="s">
        <v>84</v>
      </c>
      <c r="F466" s="20" t="s">
        <v>371</v>
      </c>
      <c r="G466" s="20" t="s">
        <v>366</v>
      </c>
      <c r="H466" s="20" t="s">
        <v>267</v>
      </c>
      <c r="I466" s="68" t="s">
        <v>372</v>
      </c>
      <c r="J466" s="19" t="s">
        <v>87</v>
      </c>
      <c r="K466" s="69">
        <v>37</v>
      </c>
      <c r="L466" s="69">
        <v>40</v>
      </c>
      <c r="M466" s="69">
        <v>3</v>
      </c>
      <c r="N466" s="21" t="s">
        <v>641</v>
      </c>
      <c r="O466" s="67"/>
    </row>
    <row r="467" spans="1:15" ht="31.5" hidden="1">
      <c r="A467" s="66" t="s">
        <v>363</v>
      </c>
      <c r="B467" s="66" t="s">
        <v>150</v>
      </c>
      <c r="C467" s="19">
        <v>8</v>
      </c>
      <c r="D467" s="20" t="s">
        <v>373</v>
      </c>
      <c r="E467" s="20" t="s">
        <v>84</v>
      </c>
      <c r="F467" s="20" t="s">
        <v>374</v>
      </c>
      <c r="G467" s="20" t="s">
        <v>366</v>
      </c>
      <c r="H467" s="20" t="s">
        <v>267</v>
      </c>
      <c r="I467" s="68" t="s">
        <v>375</v>
      </c>
      <c r="J467" s="19" t="s">
        <v>302</v>
      </c>
      <c r="K467" s="69">
        <v>0</v>
      </c>
      <c r="L467" s="69">
        <v>3</v>
      </c>
      <c r="M467" s="69">
        <v>0</v>
      </c>
      <c r="N467" s="21" t="s">
        <v>642</v>
      </c>
      <c r="O467" s="67"/>
    </row>
    <row r="468" spans="1:15" hidden="1">
      <c r="A468" s="66" t="s">
        <v>363</v>
      </c>
      <c r="B468" s="66" t="s">
        <v>150</v>
      </c>
      <c r="C468" s="19">
        <v>10</v>
      </c>
      <c r="D468" s="20" t="s">
        <v>376</v>
      </c>
      <c r="E468" s="20" t="s">
        <v>84</v>
      </c>
      <c r="F468" s="20" t="s">
        <v>377</v>
      </c>
      <c r="G468" s="20" t="s">
        <v>366</v>
      </c>
      <c r="H468" s="20" t="s">
        <v>267</v>
      </c>
      <c r="I468" s="21" t="s">
        <v>378</v>
      </c>
      <c r="J468" s="19" t="s">
        <v>379</v>
      </c>
      <c r="K468" s="21">
        <v>51</v>
      </c>
      <c r="L468" s="21">
        <v>52</v>
      </c>
      <c r="M468" s="21">
        <v>29</v>
      </c>
      <c r="N468" s="21" t="s">
        <v>642</v>
      </c>
      <c r="O468" s="67"/>
    </row>
    <row r="469" spans="1:15" hidden="1">
      <c r="A469" s="66" t="s">
        <v>363</v>
      </c>
      <c r="B469" s="66" t="s">
        <v>150</v>
      </c>
      <c r="C469" s="19">
        <v>11</v>
      </c>
      <c r="D469" s="20" t="s">
        <v>380</v>
      </c>
      <c r="E469" s="20" t="s">
        <v>84</v>
      </c>
      <c r="F469" s="20" t="s">
        <v>381</v>
      </c>
      <c r="G469" s="20" t="s">
        <v>366</v>
      </c>
      <c r="H469" s="20" t="s">
        <v>267</v>
      </c>
      <c r="I469" s="21" t="s">
        <v>382</v>
      </c>
      <c r="J469" s="19" t="s">
        <v>379</v>
      </c>
      <c r="K469" s="21">
        <v>8</v>
      </c>
      <c r="L469" s="21">
        <v>9</v>
      </c>
      <c r="M469" s="21">
        <v>3</v>
      </c>
      <c r="N469" s="21" t="s">
        <v>642</v>
      </c>
      <c r="O469" s="67"/>
    </row>
    <row r="470" spans="1:15" ht="30" hidden="1">
      <c r="A470" s="66" t="s">
        <v>363</v>
      </c>
      <c r="B470" s="66" t="s">
        <v>150</v>
      </c>
      <c r="C470" s="19">
        <v>12</v>
      </c>
      <c r="D470" s="20" t="s">
        <v>383</v>
      </c>
      <c r="E470" s="20" t="s">
        <v>84</v>
      </c>
      <c r="F470" s="20" t="s">
        <v>384</v>
      </c>
      <c r="G470" s="20" t="s">
        <v>366</v>
      </c>
      <c r="H470" s="20" t="s">
        <v>267</v>
      </c>
      <c r="I470" s="21" t="s">
        <v>506</v>
      </c>
      <c r="J470" s="19" t="s">
        <v>386</v>
      </c>
      <c r="K470" s="21">
        <v>1</v>
      </c>
      <c r="L470" s="21">
        <v>1</v>
      </c>
      <c r="M470" s="21">
        <v>1</v>
      </c>
      <c r="N470" s="21"/>
      <c r="O470" s="67"/>
    </row>
    <row r="471" spans="1:15" ht="30" hidden="1">
      <c r="A471" s="66" t="s">
        <v>363</v>
      </c>
      <c r="B471" s="66" t="s">
        <v>150</v>
      </c>
      <c r="C471" s="19">
        <v>13</v>
      </c>
      <c r="D471" s="20" t="s">
        <v>387</v>
      </c>
      <c r="E471" s="20" t="s">
        <v>84</v>
      </c>
      <c r="F471" s="20" t="s">
        <v>388</v>
      </c>
      <c r="G471" s="20" t="s">
        <v>366</v>
      </c>
      <c r="H471" s="20" t="s">
        <v>324</v>
      </c>
      <c r="I471" s="21" t="s">
        <v>435</v>
      </c>
      <c r="J471" s="19" t="s">
        <v>379</v>
      </c>
      <c r="K471" s="21">
        <v>7</v>
      </c>
      <c r="L471" s="21">
        <v>8</v>
      </c>
      <c r="M471" s="21"/>
      <c r="N471" s="21"/>
      <c r="O471" s="67" t="s">
        <v>608</v>
      </c>
    </row>
    <row r="472" spans="1:15" ht="30" hidden="1">
      <c r="A472" s="66" t="s">
        <v>363</v>
      </c>
      <c r="B472" s="66" t="s">
        <v>150</v>
      </c>
      <c r="C472" s="19">
        <v>14</v>
      </c>
      <c r="D472" s="20" t="s">
        <v>390</v>
      </c>
      <c r="E472" s="20" t="s">
        <v>84</v>
      </c>
      <c r="F472" s="20" t="s">
        <v>391</v>
      </c>
      <c r="G472" s="20" t="s">
        <v>366</v>
      </c>
      <c r="H472" s="20" t="s">
        <v>324</v>
      </c>
      <c r="I472" s="21" t="s">
        <v>392</v>
      </c>
      <c r="J472" s="19" t="s">
        <v>379</v>
      </c>
      <c r="K472" s="21">
        <v>4</v>
      </c>
      <c r="L472" s="21">
        <v>5</v>
      </c>
      <c r="M472" s="21"/>
      <c r="N472" s="21"/>
      <c r="O472" s="67" t="s">
        <v>608</v>
      </c>
    </row>
    <row r="473" spans="1:15" ht="30" hidden="1">
      <c r="A473" s="66" t="s">
        <v>363</v>
      </c>
      <c r="B473" s="66" t="s">
        <v>150</v>
      </c>
      <c r="C473" s="19">
        <v>15</v>
      </c>
      <c r="D473" s="20" t="s">
        <v>393</v>
      </c>
      <c r="E473" s="20" t="s">
        <v>84</v>
      </c>
      <c r="F473" s="20" t="s">
        <v>394</v>
      </c>
      <c r="G473" s="20" t="s">
        <v>366</v>
      </c>
      <c r="H473" s="20" t="s">
        <v>324</v>
      </c>
      <c r="I473" s="21" t="s">
        <v>436</v>
      </c>
      <c r="J473" s="19" t="s">
        <v>379</v>
      </c>
      <c r="K473" s="21">
        <v>7</v>
      </c>
      <c r="L473" s="21">
        <v>8</v>
      </c>
      <c r="M473" s="21"/>
      <c r="N473" s="21"/>
      <c r="O473" s="67" t="s">
        <v>608</v>
      </c>
    </row>
    <row r="474" spans="1:15" ht="45" hidden="1">
      <c r="A474" s="66" t="s">
        <v>396</v>
      </c>
      <c r="B474" s="66" t="s">
        <v>150</v>
      </c>
      <c r="C474" s="19">
        <v>4</v>
      </c>
      <c r="D474" s="45" t="s">
        <v>397</v>
      </c>
      <c r="E474" s="74" t="s">
        <v>234</v>
      </c>
      <c r="F474" s="75" t="s">
        <v>398</v>
      </c>
      <c r="G474" s="45" t="s">
        <v>399</v>
      </c>
      <c r="H474" s="45" t="s">
        <v>367</v>
      </c>
      <c r="I474" s="21" t="s">
        <v>400</v>
      </c>
      <c r="J474" s="19" t="s">
        <v>87</v>
      </c>
      <c r="K474" s="21">
        <v>100</v>
      </c>
      <c r="L474" s="21">
        <v>100</v>
      </c>
      <c r="M474" s="21">
        <v>100</v>
      </c>
      <c r="N474" s="21"/>
      <c r="O474" s="67"/>
    </row>
    <row r="475" spans="1:15" ht="30" hidden="1">
      <c r="A475" s="66" t="s">
        <v>401</v>
      </c>
      <c r="B475" s="66" t="s">
        <v>150</v>
      </c>
      <c r="C475" s="19">
        <v>1</v>
      </c>
      <c r="D475" s="45" t="s">
        <v>402</v>
      </c>
      <c r="E475" s="45" t="s">
        <v>84</v>
      </c>
      <c r="F475" s="45" t="s">
        <v>403</v>
      </c>
      <c r="G475" s="45" t="s">
        <v>404</v>
      </c>
      <c r="H475" s="76" t="s">
        <v>267</v>
      </c>
      <c r="I475" s="21" t="s">
        <v>498</v>
      </c>
      <c r="J475" s="19" t="s">
        <v>302</v>
      </c>
      <c r="K475" s="21">
        <v>0</v>
      </c>
      <c r="L475" s="21">
        <v>0</v>
      </c>
      <c r="M475" s="21">
        <v>0</v>
      </c>
      <c r="N475" s="21" t="s">
        <v>643</v>
      </c>
      <c r="O475" s="67"/>
    </row>
    <row r="476" spans="1:15" ht="30" hidden="1">
      <c r="A476" s="66" t="s">
        <v>401</v>
      </c>
      <c r="B476" s="66" t="s">
        <v>150</v>
      </c>
      <c r="C476" s="19">
        <v>2</v>
      </c>
      <c r="D476" s="45" t="s">
        <v>406</v>
      </c>
      <c r="E476" s="45" t="s">
        <v>84</v>
      </c>
      <c r="F476" s="45" t="s">
        <v>407</v>
      </c>
      <c r="G476" s="45" t="s">
        <v>404</v>
      </c>
      <c r="H476" s="76" t="s">
        <v>267</v>
      </c>
      <c r="I476" s="21" t="s">
        <v>437</v>
      </c>
      <c r="J476" s="19" t="s">
        <v>302</v>
      </c>
      <c r="K476" s="21">
        <v>3</v>
      </c>
      <c r="L476" s="21">
        <v>3</v>
      </c>
      <c r="M476" s="21">
        <v>0</v>
      </c>
      <c r="N476" s="21" t="s">
        <v>642</v>
      </c>
      <c r="O476" s="67"/>
    </row>
    <row r="477" spans="1:15" ht="30" hidden="1">
      <c r="A477" s="66" t="s">
        <v>401</v>
      </c>
      <c r="B477" s="66" t="s">
        <v>150</v>
      </c>
      <c r="C477" s="19">
        <v>3</v>
      </c>
      <c r="D477" s="45" t="s">
        <v>409</v>
      </c>
      <c r="E477" s="45" t="s">
        <v>84</v>
      </c>
      <c r="F477" s="45" t="s">
        <v>410</v>
      </c>
      <c r="G477" s="45" t="s">
        <v>404</v>
      </c>
      <c r="H477" s="76" t="s">
        <v>267</v>
      </c>
      <c r="I477" s="21" t="s">
        <v>470</v>
      </c>
      <c r="J477" s="19" t="s">
        <v>302</v>
      </c>
      <c r="K477" s="21">
        <v>0</v>
      </c>
      <c r="L477" s="21">
        <v>0</v>
      </c>
      <c r="M477" s="21">
        <v>0</v>
      </c>
      <c r="N477" s="21" t="s">
        <v>643</v>
      </c>
      <c r="O477" s="67"/>
    </row>
    <row r="478" spans="1:15" ht="30" hidden="1">
      <c r="A478" s="66" t="s">
        <v>401</v>
      </c>
      <c r="B478" s="66" t="s">
        <v>150</v>
      </c>
      <c r="C478" s="19">
        <v>4</v>
      </c>
      <c r="D478" s="45" t="s">
        <v>412</v>
      </c>
      <c r="E478" s="45" t="s">
        <v>84</v>
      </c>
      <c r="F478" s="45" t="s">
        <v>413</v>
      </c>
      <c r="G478" s="45" t="s">
        <v>404</v>
      </c>
      <c r="H478" s="76" t="s">
        <v>267</v>
      </c>
      <c r="I478" s="21" t="s">
        <v>471</v>
      </c>
      <c r="J478" s="19" t="s">
        <v>302</v>
      </c>
      <c r="K478" s="21">
        <v>0</v>
      </c>
      <c r="L478" s="21">
        <v>0</v>
      </c>
      <c r="M478" s="21">
        <v>0</v>
      </c>
      <c r="N478" s="21" t="s">
        <v>643</v>
      </c>
      <c r="O478" s="67"/>
    </row>
    <row r="479" spans="1:15" ht="45" hidden="1">
      <c r="A479" s="66" t="s">
        <v>401</v>
      </c>
      <c r="B479" s="66" t="s">
        <v>150</v>
      </c>
      <c r="C479" s="19">
        <v>5</v>
      </c>
      <c r="D479" s="45" t="s">
        <v>415</v>
      </c>
      <c r="E479" s="45" t="s">
        <v>84</v>
      </c>
      <c r="F479" s="45" t="s">
        <v>416</v>
      </c>
      <c r="G479" s="45" t="s">
        <v>404</v>
      </c>
      <c r="H479" s="76" t="s">
        <v>267</v>
      </c>
      <c r="I479" s="21" t="s">
        <v>417</v>
      </c>
      <c r="J479" s="19" t="s">
        <v>302</v>
      </c>
      <c r="K479" s="21">
        <v>0</v>
      </c>
      <c r="L479" s="21">
        <v>0</v>
      </c>
      <c r="M479" s="21">
        <v>0</v>
      </c>
      <c r="N479" s="21" t="s">
        <v>643</v>
      </c>
      <c r="O479" s="67"/>
    </row>
    <row r="480" spans="1:15" ht="45" hidden="1">
      <c r="A480" s="66" t="s">
        <v>401</v>
      </c>
      <c r="B480" s="66" t="s">
        <v>150</v>
      </c>
      <c r="C480" s="19">
        <v>6</v>
      </c>
      <c r="D480" s="45" t="s">
        <v>418</v>
      </c>
      <c r="E480" s="45" t="s">
        <v>84</v>
      </c>
      <c r="F480" s="45" t="s">
        <v>419</v>
      </c>
      <c r="G480" s="45" t="s">
        <v>404</v>
      </c>
      <c r="H480" s="76" t="s">
        <v>267</v>
      </c>
      <c r="I480" s="21" t="s">
        <v>420</v>
      </c>
      <c r="J480" s="19" t="s">
        <v>302</v>
      </c>
      <c r="K480" s="21">
        <v>0</v>
      </c>
      <c r="L480" s="21">
        <v>0</v>
      </c>
      <c r="M480" s="21">
        <v>0</v>
      </c>
      <c r="N480" s="21" t="s">
        <v>643</v>
      </c>
      <c r="O480" s="67"/>
    </row>
    <row r="481" spans="1:15" ht="60" hidden="1">
      <c r="A481" s="66" t="s">
        <v>401</v>
      </c>
      <c r="B481" s="66" t="s">
        <v>150</v>
      </c>
      <c r="C481" s="19">
        <v>7</v>
      </c>
      <c r="D481" s="45" t="s">
        <v>422</v>
      </c>
      <c r="E481" s="45" t="s">
        <v>84</v>
      </c>
      <c r="F481" s="45" t="s">
        <v>423</v>
      </c>
      <c r="G481" s="45" t="s">
        <v>424</v>
      </c>
      <c r="H481" s="76" t="s">
        <v>267</v>
      </c>
      <c r="I481" s="21" t="s">
        <v>425</v>
      </c>
      <c r="J481" s="19" t="s">
        <v>87</v>
      </c>
      <c r="K481" s="21">
        <v>17.64</v>
      </c>
      <c r="L481" s="21">
        <v>18</v>
      </c>
      <c r="M481" s="21">
        <v>0</v>
      </c>
      <c r="N481" s="21" t="s">
        <v>644</v>
      </c>
      <c r="O481" s="67"/>
    </row>
    <row r="482" spans="1:15" ht="45" hidden="1">
      <c r="A482" s="66" t="s">
        <v>401</v>
      </c>
      <c r="B482" s="66" t="s">
        <v>150</v>
      </c>
      <c r="C482" s="19">
        <v>8</v>
      </c>
      <c r="D482" s="45" t="s">
        <v>426</v>
      </c>
      <c r="E482" s="45" t="s">
        <v>84</v>
      </c>
      <c r="F482" s="45" t="s">
        <v>427</v>
      </c>
      <c r="G482" s="45" t="s">
        <v>429</v>
      </c>
      <c r="H482" s="45" t="s">
        <v>428</v>
      </c>
      <c r="I482" s="21" t="s">
        <v>439</v>
      </c>
      <c r="J482" s="19" t="s">
        <v>87</v>
      </c>
      <c r="K482" s="21">
        <v>0</v>
      </c>
      <c r="L482" s="21">
        <v>0</v>
      </c>
      <c r="M482" s="21">
        <v>0</v>
      </c>
      <c r="N482" s="21" t="s">
        <v>643</v>
      </c>
      <c r="O482" s="67"/>
    </row>
    <row r="483" spans="1:15" ht="45">
      <c r="A483" s="66" t="s">
        <v>354</v>
      </c>
      <c r="B483" s="66" t="s">
        <v>158</v>
      </c>
      <c r="C483" s="19">
        <v>11</v>
      </c>
      <c r="D483" s="20" t="s">
        <v>38</v>
      </c>
      <c r="E483" s="20" t="s">
        <v>234</v>
      </c>
      <c r="F483" s="20" t="s">
        <v>304</v>
      </c>
      <c r="G483" s="20" t="s">
        <v>355</v>
      </c>
      <c r="H483" s="20" t="s">
        <v>267</v>
      </c>
      <c r="I483" s="21" t="s">
        <v>431</v>
      </c>
      <c r="J483" s="19" t="s">
        <v>87</v>
      </c>
      <c r="K483" s="21"/>
      <c r="L483" s="21"/>
      <c r="M483" s="21"/>
      <c r="N483" s="21"/>
      <c r="O483" s="67"/>
    </row>
    <row r="484" spans="1:15" ht="60">
      <c r="A484" s="66" t="s">
        <v>354</v>
      </c>
      <c r="B484" s="66" t="s">
        <v>158</v>
      </c>
      <c r="C484" s="19">
        <v>14</v>
      </c>
      <c r="D484" s="20" t="s">
        <v>43</v>
      </c>
      <c r="E484" s="20" t="s">
        <v>234</v>
      </c>
      <c r="F484" s="20" t="s">
        <v>313</v>
      </c>
      <c r="G484" s="20" t="s">
        <v>355</v>
      </c>
      <c r="H484" s="20" t="s">
        <v>267</v>
      </c>
      <c r="I484" s="21" t="s">
        <v>500</v>
      </c>
      <c r="J484" s="19" t="s">
        <v>87</v>
      </c>
      <c r="K484" s="21">
        <v>100</v>
      </c>
      <c r="L484" s="21">
        <v>100</v>
      </c>
      <c r="M484" s="21">
        <v>100</v>
      </c>
      <c r="N484" s="21"/>
      <c r="O484" s="67" t="s">
        <v>605</v>
      </c>
    </row>
    <row r="485" spans="1:15" ht="45">
      <c r="A485" s="66" t="s">
        <v>354</v>
      </c>
      <c r="B485" s="66" t="s">
        <v>158</v>
      </c>
      <c r="C485" s="19">
        <v>15</v>
      </c>
      <c r="D485" s="20" t="s">
        <v>197</v>
      </c>
      <c r="E485" s="19" t="s">
        <v>234</v>
      </c>
      <c r="F485" s="20" t="s">
        <v>358</v>
      </c>
      <c r="G485" s="20" t="s">
        <v>355</v>
      </c>
      <c r="H485" s="20" t="s">
        <v>267</v>
      </c>
      <c r="I485" s="19" t="s">
        <v>359</v>
      </c>
      <c r="J485" s="19" t="s">
        <v>360</v>
      </c>
      <c r="K485" s="19">
        <v>66</v>
      </c>
      <c r="L485" s="19">
        <v>66</v>
      </c>
      <c r="M485" s="19">
        <v>66</v>
      </c>
      <c r="N485" s="19"/>
      <c r="O485" s="67" t="s">
        <v>605</v>
      </c>
    </row>
    <row r="486" spans="1:15" ht="45">
      <c r="A486" s="66" t="s">
        <v>354</v>
      </c>
      <c r="B486" s="66" t="s">
        <v>158</v>
      </c>
      <c r="C486" s="19">
        <v>16</v>
      </c>
      <c r="D486" s="20" t="s">
        <v>45</v>
      </c>
      <c r="E486" s="19" t="s">
        <v>234</v>
      </c>
      <c r="F486" s="20" t="s">
        <v>361</v>
      </c>
      <c r="G486" s="20" t="s">
        <v>355</v>
      </c>
      <c r="H486" s="20" t="s">
        <v>267</v>
      </c>
      <c r="I486" s="19" t="s">
        <v>362</v>
      </c>
      <c r="J486" s="19" t="s">
        <v>360</v>
      </c>
      <c r="K486" s="19">
        <v>33</v>
      </c>
      <c r="L486" s="19">
        <v>33</v>
      </c>
      <c r="M486" s="19">
        <v>33</v>
      </c>
      <c r="N486" s="19"/>
      <c r="O486" s="67" t="s">
        <v>605</v>
      </c>
    </row>
    <row r="487" spans="1:15" ht="108.75" hidden="1">
      <c r="A487" s="66" t="s">
        <v>363</v>
      </c>
      <c r="B487" s="66" t="s">
        <v>158</v>
      </c>
      <c r="C487" s="19">
        <v>6</v>
      </c>
      <c r="D487" s="104" t="s">
        <v>565</v>
      </c>
      <c r="E487" s="20" t="s">
        <v>234</v>
      </c>
      <c r="F487" s="20" t="s">
        <v>566</v>
      </c>
      <c r="G487" s="20" t="s">
        <v>366</v>
      </c>
      <c r="H487" s="20" t="s">
        <v>367</v>
      </c>
      <c r="I487" s="68" t="s">
        <v>537</v>
      </c>
      <c r="J487" s="19" t="s">
        <v>87</v>
      </c>
      <c r="K487" s="69">
        <v>100</v>
      </c>
      <c r="L487" s="69">
        <v>100</v>
      </c>
      <c r="M487" s="69">
        <v>100</v>
      </c>
      <c r="N487" s="69"/>
      <c r="O487" s="67"/>
    </row>
    <row r="488" spans="1:15" ht="81" hidden="1">
      <c r="A488" s="66" t="s">
        <v>363</v>
      </c>
      <c r="B488" s="66" t="s">
        <v>158</v>
      </c>
      <c r="C488" s="19">
        <v>7</v>
      </c>
      <c r="D488" s="104" t="s">
        <v>567</v>
      </c>
      <c r="E488" s="20" t="s">
        <v>84</v>
      </c>
      <c r="F488" s="20" t="s">
        <v>568</v>
      </c>
      <c r="G488" s="20" t="s">
        <v>366</v>
      </c>
      <c r="H488" s="20" t="s">
        <v>267</v>
      </c>
      <c r="I488" s="68" t="s">
        <v>372</v>
      </c>
      <c r="J488" s="19" t="s">
        <v>87</v>
      </c>
      <c r="K488" s="69">
        <v>37</v>
      </c>
      <c r="L488" s="69">
        <v>37</v>
      </c>
      <c r="M488" s="69">
        <v>50</v>
      </c>
      <c r="N488" s="69"/>
      <c r="O488" s="67"/>
    </row>
    <row r="489" spans="1:15" ht="31.5" hidden="1">
      <c r="A489" s="66" t="s">
        <v>363</v>
      </c>
      <c r="B489" s="66" t="s">
        <v>158</v>
      </c>
      <c r="C489" s="19">
        <v>8</v>
      </c>
      <c r="D489" s="20" t="s">
        <v>373</v>
      </c>
      <c r="E489" s="20" t="s">
        <v>84</v>
      </c>
      <c r="F489" s="20" t="s">
        <v>374</v>
      </c>
      <c r="G489" s="20" t="s">
        <v>366</v>
      </c>
      <c r="H489" s="20" t="s">
        <v>267</v>
      </c>
      <c r="I489" s="68" t="s">
        <v>483</v>
      </c>
      <c r="J489" s="19" t="s">
        <v>302</v>
      </c>
      <c r="K489" s="69">
        <v>3</v>
      </c>
      <c r="L489" s="69">
        <v>3</v>
      </c>
      <c r="M489" s="69">
        <v>10</v>
      </c>
      <c r="N489" s="69"/>
      <c r="O489" s="67"/>
    </row>
    <row r="490" spans="1:15" hidden="1">
      <c r="A490" s="66" t="s">
        <v>363</v>
      </c>
      <c r="B490" s="66" t="s">
        <v>158</v>
      </c>
      <c r="C490" s="19">
        <v>10</v>
      </c>
      <c r="D490" s="20" t="s">
        <v>376</v>
      </c>
      <c r="E490" s="20" t="s">
        <v>84</v>
      </c>
      <c r="F490" s="20" t="s">
        <v>377</v>
      </c>
      <c r="G490" s="20" t="s">
        <v>366</v>
      </c>
      <c r="H490" s="20" t="s">
        <v>267</v>
      </c>
      <c r="I490" s="21" t="s">
        <v>378</v>
      </c>
      <c r="J490" s="19" t="s">
        <v>379</v>
      </c>
      <c r="K490" s="21">
        <v>71</v>
      </c>
      <c r="L490" s="21">
        <v>90</v>
      </c>
      <c r="M490" s="21">
        <v>50</v>
      </c>
      <c r="N490" s="21"/>
      <c r="O490" s="67"/>
    </row>
    <row r="491" spans="1:15" hidden="1">
      <c r="A491" s="66" t="s">
        <v>363</v>
      </c>
      <c r="B491" s="66" t="s">
        <v>158</v>
      </c>
      <c r="C491" s="19">
        <v>11</v>
      </c>
      <c r="D491" s="20" t="s">
        <v>380</v>
      </c>
      <c r="E491" s="20" t="s">
        <v>84</v>
      </c>
      <c r="F491" s="20" t="s">
        <v>381</v>
      </c>
      <c r="G491" s="20" t="s">
        <v>366</v>
      </c>
      <c r="H491" s="20" t="s">
        <v>267</v>
      </c>
      <c r="I491" s="21" t="s">
        <v>382</v>
      </c>
      <c r="J491" s="19" t="s">
        <v>379</v>
      </c>
      <c r="K491" s="21">
        <v>1</v>
      </c>
      <c r="L491" s="21">
        <v>2</v>
      </c>
      <c r="M491" s="21">
        <v>32</v>
      </c>
      <c r="N491" s="21"/>
      <c r="O491" s="67"/>
    </row>
    <row r="492" spans="1:15" ht="30" hidden="1">
      <c r="A492" s="66" t="s">
        <v>363</v>
      </c>
      <c r="B492" s="66" t="s">
        <v>158</v>
      </c>
      <c r="C492" s="19">
        <v>12</v>
      </c>
      <c r="D492" s="20" t="s">
        <v>383</v>
      </c>
      <c r="E492" s="20" t="s">
        <v>84</v>
      </c>
      <c r="F492" s="20" t="s">
        <v>384</v>
      </c>
      <c r="G492" s="20" t="s">
        <v>366</v>
      </c>
      <c r="H492" s="20" t="s">
        <v>267</v>
      </c>
      <c r="I492" s="21" t="s">
        <v>506</v>
      </c>
      <c r="J492" s="19" t="s">
        <v>386</v>
      </c>
      <c r="K492" s="21">
        <v>0</v>
      </c>
      <c r="L492" s="21">
        <v>0</v>
      </c>
      <c r="M492" s="21">
        <v>0</v>
      </c>
      <c r="N492" s="21"/>
      <c r="O492" s="67"/>
    </row>
    <row r="493" spans="1:15" ht="30" hidden="1">
      <c r="A493" s="66" t="s">
        <v>363</v>
      </c>
      <c r="B493" s="66" t="s">
        <v>158</v>
      </c>
      <c r="C493" s="19">
        <v>13</v>
      </c>
      <c r="D493" s="20" t="s">
        <v>387</v>
      </c>
      <c r="E493" s="20" t="s">
        <v>84</v>
      </c>
      <c r="F493" s="20" t="s">
        <v>388</v>
      </c>
      <c r="G493" s="20" t="s">
        <v>366</v>
      </c>
      <c r="H493" s="20" t="s">
        <v>324</v>
      </c>
      <c r="I493" s="21" t="s">
        <v>435</v>
      </c>
      <c r="J493" s="19" t="s">
        <v>379</v>
      </c>
      <c r="K493" s="21">
        <v>1</v>
      </c>
      <c r="L493" s="21">
        <v>2</v>
      </c>
      <c r="M493" s="21">
        <v>8</v>
      </c>
      <c r="N493" s="21"/>
      <c r="O493" s="67"/>
    </row>
    <row r="494" spans="1:15" ht="30" hidden="1">
      <c r="A494" s="66" t="s">
        <v>363</v>
      </c>
      <c r="B494" s="66" t="s">
        <v>158</v>
      </c>
      <c r="C494" s="19">
        <v>14</v>
      </c>
      <c r="D494" s="20" t="s">
        <v>390</v>
      </c>
      <c r="E494" s="20" t="s">
        <v>84</v>
      </c>
      <c r="F494" s="20" t="s">
        <v>391</v>
      </c>
      <c r="G494" s="20" t="s">
        <v>366</v>
      </c>
      <c r="H494" s="20" t="s">
        <v>324</v>
      </c>
      <c r="I494" s="21" t="s">
        <v>392</v>
      </c>
      <c r="J494" s="19" t="s">
        <v>379</v>
      </c>
      <c r="K494" s="21">
        <v>10</v>
      </c>
      <c r="L494" s="21">
        <v>14</v>
      </c>
      <c r="M494" s="21">
        <v>29</v>
      </c>
      <c r="N494" s="21"/>
      <c r="O494" s="67"/>
    </row>
    <row r="495" spans="1:15" ht="30" hidden="1">
      <c r="A495" s="66" t="s">
        <v>363</v>
      </c>
      <c r="B495" s="66" t="s">
        <v>158</v>
      </c>
      <c r="C495" s="19">
        <v>15</v>
      </c>
      <c r="D495" s="20" t="s">
        <v>393</v>
      </c>
      <c r="E495" s="20" t="s">
        <v>84</v>
      </c>
      <c r="F495" s="20" t="s">
        <v>394</v>
      </c>
      <c r="G495" s="20" t="s">
        <v>366</v>
      </c>
      <c r="H495" s="20" t="s">
        <v>324</v>
      </c>
      <c r="I495" s="21" t="s">
        <v>436</v>
      </c>
      <c r="J495" s="19" t="s">
        <v>379</v>
      </c>
      <c r="K495" s="21">
        <v>0</v>
      </c>
      <c r="L495" s="21">
        <v>2</v>
      </c>
      <c r="M495" s="21">
        <v>11</v>
      </c>
      <c r="N495" s="21"/>
      <c r="O495" s="67"/>
    </row>
    <row r="496" spans="1:15" ht="45" hidden="1">
      <c r="A496" s="66" t="s">
        <v>396</v>
      </c>
      <c r="B496" s="66" t="s">
        <v>158</v>
      </c>
      <c r="C496" s="19">
        <v>4</v>
      </c>
      <c r="D496" s="45" t="s">
        <v>397</v>
      </c>
      <c r="E496" s="74" t="s">
        <v>234</v>
      </c>
      <c r="F496" s="75" t="s">
        <v>398</v>
      </c>
      <c r="G496" s="45" t="s">
        <v>399</v>
      </c>
      <c r="H496" s="45" t="s">
        <v>367</v>
      </c>
      <c r="I496" s="21" t="s">
        <v>400</v>
      </c>
      <c r="J496" s="19" t="s">
        <v>87</v>
      </c>
      <c r="K496" s="21">
        <v>100</v>
      </c>
      <c r="L496" s="21">
        <v>100</v>
      </c>
      <c r="M496" s="21">
        <v>100</v>
      </c>
      <c r="N496" s="21"/>
    </row>
    <row r="497" spans="1:15" ht="30" hidden="1">
      <c r="A497" s="66" t="s">
        <v>401</v>
      </c>
      <c r="B497" s="66" t="s">
        <v>158</v>
      </c>
      <c r="C497" s="19">
        <v>1</v>
      </c>
      <c r="D497" s="45" t="s">
        <v>402</v>
      </c>
      <c r="E497" s="45" t="s">
        <v>84</v>
      </c>
      <c r="F497" s="45" t="s">
        <v>403</v>
      </c>
      <c r="G497" s="45" t="s">
        <v>570</v>
      </c>
      <c r="H497" s="76" t="s">
        <v>267</v>
      </c>
      <c r="I497" s="21" t="s">
        <v>405</v>
      </c>
      <c r="J497" s="19" t="s">
        <v>302</v>
      </c>
      <c r="K497" s="21">
        <v>0</v>
      </c>
      <c r="L497" s="21">
        <v>0</v>
      </c>
      <c r="M497" s="21">
        <v>0</v>
      </c>
      <c r="N497" s="21"/>
    </row>
    <row r="498" spans="1:15" ht="30" hidden="1">
      <c r="A498" s="66" t="s">
        <v>401</v>
      </c>
      <c r="B498" s="66" t="s">
        <v>158</v>
      </c>
      <c r="C498" s="19">
        <v>2</v>
      </c>
      <c r="D498" s="45" t="s">
        <v>406</v>
      </c>
      <c r="E498" s="45" t="s">
        <v>84</v>
      </c>
      <c r="F498" s="45" t="s">
        <v>407</v>
      </c>
      <c r="G498" s="45" t="s">
        <v>570</v>
      </c>
      <c r="H498" s="76" t="s">
        <v>267</v>
      </c>
      <c r="I498" s="21" t="s">
        <v>408</v>
      </c>
      <c r="J498" s="19" t="s">
        <v>302</v>
      </c>
      <c r="K498" s="21">
        <v>3</v>
      </c>
      <c r="L498" s="21">
        <v>3</v>
      </c>
      <c r="M498" s="21">
        <v>2</v>
      </c>
      <c r="N498" s="21"/>
    </row>
    <row r="499" spans="1:15" ht="30" hidden="1">
      <c r="A499" s="66" t="s">
        <v>401</v>
      </c>
      <c r="B499" s="66" t="s">
        <v>158</v>
      </c>
      <c r="C499" s="19">
        <v>3</v>
      </c>
      <c r="D499" s="45" t="s">
        <v>409</v>
      </c>
      <c r="E499" s="45" t="s">
        <v>84</v>
      </c>
      <c r="F499" s="45" t="s">
        <v>410</v>
      </c>
      <c r="G499" s="45" t="s">
        <v>570</v>
      </c>
      <c r="H499" s="76" t="s">
        <v>267</v>
      </c>
      <c r="I499" s="21" t="s">
        <v>411</v>
      </c>
      <c r="J499" s="19" t="s">
        <v>302</v>
      </c>
      <c r="K499" s="21">
        <v>0</v>
      </c>
      <c r="L499" s="21">
        <v>0</v>
      </c>
      <c r="M499" s="21">
        <v>0</v>
      </c>
      <c r="N499" s="21"/>
    </row>
    <row r="500" spans="1:15" ht="30" hidden="1">
      <c r="A500" s="66" t="s">
        <v>401</v>
      </c>
      <c r="B500" s="66" t="s">
        <v>158</v>
      </c>
      <c r="C500" s="19">
        <v>4</v>
      </c>
      <c r="D500" s="45" t="s">
        <v>412</v>
      </c>
      <c r="E500" s="45" t="s">
        <v>84</v>
      </c>
      <c r="F500" s="45" t="s">
        <v>413</v>
      </c>
      <c r="G500" s="45" t="s">
        <v>570</v>
      </c>
      <c r="H500" s="76" t="s">
        <v>267</v>
      </c>
      <c r="I500" s="21" t="s">
        <v>414</v>
      </c>
      <c r="J500" s="19" t="s">
        <v>302</v>
      </c>
      <c r="K500" s="21">
        <v>0</v>
      </c>
      <c r="L500" s="21">
        <v>0</v>
      </c>
      <c r="M500" s="21">
        <v>0</v>
      </c>
      <c r="N500" s="21"/>
    </row>
    <row r="501" spans="1:15" ht="45" hidden="1">
      <c r="A501" s="66" t="s">
        <v>401</v>
      </c>
      <c r="B501" s="66" t="s">
        <v>158</v>
      </c>
      <c r="C501" s="19">
        <v>5</v>
      </c>
      <c r="D501" s="45" t="s">
        <v>415</v>
      </c>
      <c r="E501" s="45" t="s">
        <v>84</v>
      </c>
      <c r="F501" s="45" t="s">
        <v>416</v>
      </c>
      <c r="G501" s="45" t="s">
        <v>570</v>
      </c>
      <c r="H501" s="76" t="s">
        <v>267</v>
      </c>
      <c r="I501" s="21" t="s">
        <v>510</v>
      </c>
      <c r="J501" s="19" t="s">
        <v>302</v>
      </c>
      <c r="K501" s="21">
        <v>0</v>
      </c>
      <c r="L501" s="21">
        <v>0</v>
      </c>
      <c r="M501" s="21">
        <v>0</v>
      </c>
      <c r="N501" s="21"/>
    </row>
    <row r="502" spans="1:15" ht="45" hidden="1">
      <c r="A502" s="66" t="s">
        <v>401</v>
      </c>
      <c r="B502" s="66" t="s">
        <v>158</v>
      </c>
      <c r="C502" s="19">
        <v>6</v>
      </c>
      <c r="D502" s="45" t="s">
        <v>418</v>
      </c>
      <c r="E502" s="45" t="s">
        <v>84</v>
      </c>
      <c r="F502" s="45" t="s">
        <v>419</v>
      </c>
      <c r="G502" s="45" t="s">
        <v>570</v>
      </c>
      <c r="H502" s="76" t="s">
        <v>267</v>
      </c>
      <c r="I502" s="21" t="s">
        <v>499</v>
      </c>
      <c r="J502" s="19" t="s">
        <v>302</v>
      </c>
      <c r="K502" s="21">
        <v>0</v>
      </c>
      <c r="L502" s="21">
        <v>0</v>
      </c>
      <c r="M502" s="21">
        <v>0</v>
      </c>
      <c r="N502" s="21"/>
    </row>
    <row r="503" spans="1:15" ht="60" hidden="1">
      <c r="A503" s="66" t="s">
        <v>401</v>
      </c>
      <c r="B503" s="66" t="s">
        <v>158</v>
      </c>
      <c r="C503" s="19">
        <v>7</v>
      </c>
      <c r="D503" s="45" t="s">
        <v>422</v>
      </c>
      <c r="E503" s="45" t="s">
        <v>84</v>
      </c>
      <c r="F503" s="45" t="s">
        <v>423</v>
      </c>
      <c r="G503" s="45" t="s">
        <v>577</v>
      </c>
      <c r="H503" s="76" t="s">
        <v>267</v>
      </c>
      <c r="I503" s="21" t="s">
        <v>645</v>
      </c>
      <c r="J503" s="19" t="s">
        <v>87</v>
      </c>
      <c r="K503" s="21">
        <v>6</v>
      </c>
      <c r="L503" s="21">
        <v>6</v>
      </c>
      <c r="M503" s="21">
        <v>10</v>
      </c>
      <c r="N503" s="21"/>
    </row>
    <row r="504" spans="1:15" ht="45" hidden="1">
      <c r="A504" s="105" t="s">
        <v>401</v>
      </c>
      <c r="B504" s="105" t="s">
        <v>158</v>
      </c>
      <c r="C504" s="106">
        <v>8</v>
      </c>
      <c r="D504" s="152" t="s">
        <v>426</v>
      </c>
      <c r="E504" s="152" t="s">
        <v>84</v>
      </c>
      <c r="F504" s="152" t="s">
        <v>427</v>
      </c>
      <c r="G504" s="152" t="s">
        <v>570</v>
      </c>
      <c r="H504" s="152" t="s">
        <v>428</v>
      </c>
      <c r="I504" s="108" t="s">
        <v>430</v>
      </c>
      <c r="J504" s="106" t="s">
        <v>87</v>
      </c>
      <c r="K504" s="108">
        <v>0</v>
      </c>
      <c r="L504" s="108">
        <v>0</v>
      </c>
      <c r="M504" s="108">
        <v>0</v>
      </c>
      <c r="N504" s="108"/>
    </row>
    <row r="505" spans="1:15" ht="38.25">
      <c r="A505" s="66" t="s">
        <v>354</v>
      </c>
      <c r="B505" s="66" t="s">
        <v>142</v>
      </c>
      <c r="C505" s="153">
        <v>11</v>
      </c>
      <c r="D505" s="153" t="s">
        <v>38</v>
      </c>
      <c r="E505" s="153" t="s">
        <v>234</v>
      </c>
      <c r="F505" s="153" t="s">
        <v>304</v>
      </c>
      <c r="G505" s="153" t="s">
        <v>267</v>
      </c>
      <c r="H505" s="153" t="s">
        <v>355</v>
      </c>
      <c r="I505" s="153" t="s">
        <v>356</v>
      </c>
      <c r="J505" s="153" t="s">
        <v>87</v>
      </c>
      <c r="K505" s="154">
        <v>1.01E-2</v>
      </c>
      <c r="L505" s="154">
        <v>1.01E-2</v>
      </c>
      <c r="M505" s="154">
        <v>1.34E-2</v>
      </c>
      <c r="N505" s="21"/>
    </row>
    <row r="506" spans="1:15" ht="51">
      <c r="A506" s="66" t="s">
        <v>354</v>
      </c>
      <c r="B506" s="66" t="s">
        <v>142</v>
      </c>
      <c r="C506" s="153">
        <v>14</v>
      </c>
      <c r="D506" s="153" t="s">
        <v>43</v>
      </c>
      <c r="E506" s="153" t="s">
        <v>234</v>
      </c>
      <c r="F506" s="153" t="s">
        <v>646</v>
      </c>
      <c r="G506" s="153" t="s">
        <v>267</v>
      </c>
      <c r="H506" s="153" t="s">
        <v>355</v>
      </c>
      <c r="I506" s="153" t="s">
        <v>357</v>
      </c>
      <c r="J506" s="153" t="s">
        <v>87</v>
      </c>
      <c r="K506" s="154">
        <v>1</v>
      </c>
      <c r="L506" s="154">
        <v>1</v>
      </c>
      <c r="M506" s="154">
        <v>1</v>
      </c>
      <c r="N506" s="21"/>
    </row>
    <row r="507" spans="1:15" ht="38.25">
      <c r="A507" s="66" t="s">
        <v>354</v>
      </c>
      <c r="B507" s="66" t="s">
        <v>142</v>
      </c>
      <c r="C507" s="153">
        <v>15</v>
      </c>
      <c r="D507" s="153" t="s">
        <v>197</v>
      </c>
      <c r="E507" s="153" t="s">
        <v>234</v>
      </c>
      <c r="F507" s="153" t="s">
        <v>647</v>
      </c>
      <c r="G507" s="153" t="s">
        <v>267</v>
      </c>
      <c r="H507" s="153" t="s">
        <v>355</v>
      </c>
      <c r="I507" s="153"/>
      <c r="J507" s="153" t="s">
        <v>360</v>
      </c>
      <c r="K507" s="153"/>
      <c r="L507" s="153"/>
      <c r="M507" s="154">
        <v>1</v>
      </c>
      <c r="N507" s="21"/>
      <c r="O507" s="67" t="s">
        <v>369</v>
      </c>
    </row>
    <row r="508" spans="1:15" ht="38.25">
      <c r="A508" s="66" t="s">
        <v>354</v>
      </c>
      <c r="B508" s="66" t="s">
        <v>142</v>
      </c>
      <c r="C508" s="153">
        <v>16</v>
      </c>
      <c r="D508" s="153" t="s">
        <v>45</v>
      </c>
      <c r="E508" s="153" t="s">
        <v>234</v>
      </c>
      <c r="F508" s="153" t="s">
        <v>648</v>
      </c>
      <c r="G508" s="153" t="s">
        <v>267</v>
      </c>
      <c r="H508" s="153" t="s">
        <v>355</v>
      </c>
      <c r="I508" s="153" t="s">
        <v>588</v>
      </c>
      <c r="J508" s="153" t="s">
        <v>360</v>
      </c>
      <c r="K508" s="154">
        <v>1</v>
      </c>
      <c r="L508" s="154">
        <v>1</v>
      </c>
      <c r="M508" s="154">
        <v>1</v>
      </c>
      <c r="N508" s="21"/>
    </row>
    <row r="509" spans="1:15" s="41" customFormat="1" ht="102" hidden="1">
      <c r="A509" s="66" t="s">
        <v>363</v>
      </c>
      <c r="B509" s="66" t="s">
        <v>142</v>
      </c>
      <c r="C509" s="153">
        <v>6</v>
      </c>
      <c r="D509" s="153" t="s">
        <v>649</v>
      </c>
      <c r="E509" s="153" t="s">
        <v>234</v>
      </c>
      <c r="F509" s="153" t="s">
        <v>365</v>
      </c>
      <c r="G509" s="153" t="s">
        <v>367</v>
      </c>
      <c r="H509" s="153" t="s">
        <v>366</v>
      </c>
      <c r="I509" s="91" t="s">
        <v>537</v>
      </c>
      <c r="J509" s="153" t="s">
        <v>87</v>
      </c>
      <c r="K509" s="154">
        <v>1</v>
      </c>
      <c r="L509" s="154">
        <v>1</v>
      </c>
      <c r="M509" s="154">
        <v>1</v>
      </c>
      <c r="N509" s="153"/>
    </row>
    <row r="510" spans="1:15" s="41" customFormat="1" ht="63.75" hidden="1">
      <c r="A510" s="66" t="s">
        <v>363</v>
      </c>
      <c r="B510" s="66" t="s">
        <v>142</v>
      </c>
      <c r="C510" s="153">
        <v>7</v>
      </c>
      <c r="D510" s="153" t="s">
        <v>650</v>
      </c>
      <c r="E510" s="153" t="s">
        <v>84</v>
      </c>
      <c r="F510" s="153" t="s">
        <v>651</v>
      </c>
      <c r="G510" s="153" t="s">
        <v>267</v>
      </c>
      <c r="H510" s="153" t="s">
        <v>366</v>
      </c>
      <c r="I510" s="91" t="s">
        <v>372</v>
      </c>
      <c r="J510" s="153" t="s">
        <v>87</v>
      </c>
      <c r="K510" s="154">
        <v>0.75</v>
      </c>
      <c r="L510" s="154">
        <v>0.75</v>
      </c>
      <c r="M510" s="154">
        <v>0.75</v>
      </c>
      <c r="N510" s="153"/>
    </row>
    <row r="511" spans="1:15" s="41" customFormat="1" ht="31.5" hidden="1">
      <c r="A511" s="66" t="s">
        <v>363</v>
      </c>
      <c r="B511" s="66" t="s">
        <v>142</v>
      </c>
      <c r="C511" s="153">
        <v>8</v>
      </c>
      <c r="D511" s="153" t="s">
        <v>373</v>
      </c>
      <c r="E511" s="153" t="s">
        <v>84</v>
      </c>
      <c r="F511" s="153" t="s">
        <v>652</v>
      </c>
      <c r="G511" s="153" t="s">
        <v>267</v>
      </c>
      <c r="H511" s="153" t="s">
        <v>366</v>
      </c>
      <c r="I511" s="91" t="s">
        <v>375</v>
      </c>
      <c r="J511" s="153" t="s">
        <v>302</v>
      </c>
      <c r="K511" s="154">
        <v>8.3299999999999999E-2</v>
      </c>
      <c r="L511" s="154">
        <v>8.3299999999999999E-2</v>
      </c>
      <c r="M511" s="154">
        <v>2.0799999999999999E-2</v>
      </c>
      <c r="N511" s="153"/>
    </row>
    <row r="512" spans="1:15" s="41" customFormat="1" hidden="1">
      <c r="A512" s="66" t="s">
        <v>363</v>
      </c>
      <c r="B512" s="66" t="s">
        <v>142</v>
      </c>
      <c r="C512" s="153">
        <v>10</v>
      </c>
      <c r="D512" s="153" t="s">
        <v>376</v>
      </c>
      <c r="E512" s="153" t="s">
        <v>84</v>
      </c>
      <c r="F512" s="153" t="s">
        <v>377</v>
      </c>
      <c r="G512" s="153" t="s">
        <v>267</v>
      </c>
      <c r="H512" s="153" t="s">
        <v>366</v>
      </c>
      <c r="I512" s="153" t="s">
        <v>434</v>
      </c>
      <c r="J512" s="153" t="s">
        <v>379</v>
      </c>
      <c r="K512" s="153">
        <v>72</v>
      </c>
      <c r="L512" s="153">
        <v>72</v>
      </c>
      <c r="M512" s="153">
        <v>52</v>
      </c>
      <c r="N512" s="153"/>
    </row>
    <row r="513" spans="1:14" s="41" customFormat="1" hidden="1">
      <c r="A513" s="66" t="s">
        <v>363</v>
      </c>
      <c r="B513" s="66" t="s">
        <v>142</v>
      </c>
      <c r="C513" s="153">
        <v>11</v>
      </c>
      <c r="D513" s="153" t="s">
        <v>380</v>
      </c>
      <c r="E513" s="153" t="s">
        <v>84</v>
      </c>
      <c r="F513" s="153" t="s">
        <v>381</v>
      </c>
      <c r="G513" s="153" t="s">
        <v>267</v>
      </c>
      <c r="H513" s="153" t="s">
        <v>366</v>
      </c>
      <c r="I513" s="153" t="s">
        <v>484</v>
      </c>
      <c r="J513" s="153" t="s">
        <v>379</v>
      </c>
      <c r="K513" s="153">
        <v>22</v>
      </c>
      <c r="L513" s="153">
        <v>22</v>
      </c>
      <c r="M513" s="153">
        <v>4</v>
      </c>
      <c r="N513" s="153"/>
    </row>
    <row r="514" spans="1:14" s="41" customFormat="1" ht="25.5" hidden="1">
      <c r="A514" s="66" t="s">
        <v>363</v>
      </c>
      <c r="B514" s="66" t="s">
        <v>142</v>
      </c>
      <c r="C514" s="153">
        <v>12</v>
      </c>
      <c r="D514" s="153" t="s">
        <v>524</v>
      </c>
      <c r="E514" s="153" t="s">
        <v>84</v>
      </c>
      <c r="F514" s="153" t="s">
        <v>525</v>
      </c>
      <c r="G514" s="153" t="s">
        <v>267</v>
      </c>
      <c r="H514" s="153" t="s">
        <v>366</v>
      </c>
      <c r="I514" s="153" t="s">
        <v>526</v>
      </c>
      <c r="J514" s="153" t="s">
        <v>386</v>
      </c>
      <c r="K514" s="153">
        <v>1</v>
      </c>
      <c r="L514" s="153">
        <v>1</v>
      </c>
      <c r="M514" s="153">
        <v>1</v>
      </c>
      <c r="N514" s="153"/>
    </row>
    <row r="515" spans="1:14" s="41" customFormat="1" ht="25.5" hidden="1">
      <c r="A515" s="66" t="s">
        <v>363</v>
      </c>
      <c r="B515" s="66" t="s">
        <v>142</v>
      </c>
      <c r="C515" s="153">
        <v>13</v>
      </c>
      <c r="D515" s="153" t="s">
        <v>387</v>
      </c>
      <c r="E515" s="153" t="s">
        <v>84</v>
      </c>
      <c r="F515" s="153" t="s">
        <v>388</v>
      </c>
      <c r="G515" s="153" t="s">
        <v>324</v>
      </c>
      <c r="H515" s="153" t="s">
        <v>366</v>
      </c>
      <c r="I515" s="153" t="s">
        <v>435</v>
      </c>
      <c r="J515" s="153" t="s">
        <v>379</v>
      </c>
      <c r="K515" s="153">
        <v>4</v>
      </c>
      <c r="L515" s="153">
        <v>4</v>
      </c>
      <c r="M515" s="153">
        <v>7</v>
      </c>
      <c r="N515" s="153"/>
    </row>
    <row r="516" spans="1:14" s="41" customFormat="1" ht="25.5" hidden="1">
      <c r="A516" s="66" t="s">
        <v>363</v>
      </c>
      <c r="B516" s="66" t="s">
        <v>142</v>
      </c>
      <c r="C516" s="153">
        <v>14</v>
      </c>
      <c r="D516" s="153" t="s">
        <v>390</v>
      </c>
      <c r="E516" s="153" t="s">
        <v>84</v>
      </c>
      <c r="F516" s="153" t="s">
        <v>391</v>
      </c>
      <c r="G516" s="153" t="s">
        <v>324</v>
      </c>
      <c r="H516" s="153" t="s">
        <v>366</v>
      </c>
      <c r="I516" s="153" t="s">
        <v>485</v>
      </c>
      <c r="J516" s="153" t="s">
        <v>379</v>
      </c>
      <c r="K516" s="153">
        <v>0</v>
      </c>
      <c r="L516" s="153">
        <v>0</v>
      </c>
      <c r="M516" s="153">
        <v>9</v>
      </c>
      <c r="N516" s="153"/>
    </row>
    <row r="517" spans="1:14" s="41" customFormat="1" ht="25.5" hidden="1">
      <c r="A517" s="66" t="s">
        <v>363</v>
      </c>
      <c r="B517" s="66" t="s">
        <v>142</v>
      </c>
      <c r="C517" s="153">
        <v>15</v>
      </c>
      <c r="D517" s="153" t="s">
        <v>393</v>
      </c>
      <c r="E517" s="153" t="s">
        <v>84</v>
      </c>
      <c r="F517" s="153" t="s">
        <v>394</v>
      </c>
      <c r="G517" s="153" t="s">
        <v>324</v>
      </c>
      <c r="H517" s="153" t="s">
        <v>366</v>
      </c>
      <c r="I517" s="153" t="s">
        <v>436</v>
      </c>
      <c r="J517" s="153" t="s">
        <v>379</v>
      </c>
      <c r="K517" s="153">
        <v>13</v>
      </c>
      <c r="L517" s="153">
        <v>13</v>
      </c>
      <c r="M517" s="153">
        <v>9</v>
      </c>
      <c r="N517" s="153"/>
    </row>
    <row r="518" spans="1:14" s="41" customFormat="1" ht="38.25" hidden="1">
      <c r="A518" s="66" t="s">
        <v>396</v>
      </c>
      <c r="B518" s="66" t="s">
        <v>142</v>
      </c>
      <c r="C518" s="155">
        <v>4</v>
      </c>
      <c r="D518" s="155" t="s">
        <v>397</v>
      </c>
      <c r="E518" s="155" t="s">
        <v>234</v>
      </c>
      <c r="F518" s="155" t="s">
        <v>398</v>
      </c>
      <c r="G518" s="155" t="s">
        <v>367</v>
      </c>
      <c r="H518" s="155" t="s">
        <v>399</v>
      </c>
      <c r="I518" s="155" t="s">
        <v>400</v>
      </c>
      <c r="J518" s="155" t="s">
        <v>87</v>
      </c>
      <c r="K518" s="155">
        <v>100</v>
      </c>
      <c r="L518" s="155">
        <v>1</v>
      </c>
      <c r="M518" s="155">
        <v>1</v>
      </c>
      <c r="N518" s="155"/>
    </row>
    <row r="519" spans="1:14" s="41" customFormat="1" ht="25.5" hidden="1">
      <c r="A519" s="66" t="s">
        <v>401</v>
      </c>
      <c r="B519" s="66" t="s">
        <v>142</v>
      </c>
      <c r="C519" s="153">
        <v>1</v>
      </c>
      <c r="D519" s="153" t="s">
        <v>402</v>
      </c>
      <c r="E519" s="153" t="s">
        <v>84</v>
      </c>
      <c r="F519" s="153" t="s">
        <v>403</v>
      </c>
      <c r="G519" s="153" t="s">
        <v>429</v>
      </c>
      <c r="H519" s="153" t="s">
        <v>267</v>
      </c>
      <c r="I519" s="153" t="s">
        <v>498</v>
      </c>
      <c r="J519" s="153" t="s">
        <v>302</v>
      </c>
      <c r="K519" s="153">
        <v>0</v>
      </c>
      <c r="L519" s="153">
        <v>1</v>
      </c>
      <c r="M519" s="153">
        <v>0</v>
      </c>
      <c r="N519" s="153"/>
    </row>
    <row r="520" spans="1:14" s="41" customFormat="1" ht="25.5" hidden="1">
      <c r="A520" s="66" t="s">
        <v>401</v>
      </c>
      <c r="B520" s="66" t="s">
        <v>142</v>
      </c>
      <c r="C520" s="153">
        <v>2</v>
      </c>
      <c r="D520" s="153" t="s">
        <v>406</v>
      </c>
      <c r="E520" s="153" t="s">
        <v>84</v>
      </c>
      <c r="F520" s="153" t="s">
        <v>407</v>
      </c>
      <c r="G520" s="153" t="s">
        <v>429</v>
      </c>
      <c r="H520" s="153" t="s">
        <v>267</v>
      </c>
      <c r="I520" s="153" t="s">
        <v>437</v>
      </c>
      <c r="J520" s="153" t="s">
        <v>302</v>
      </c>
      <c r="K520" s="153">
        <v>6</v>
      </c>
      <c r="L520" s="153">
        <v>7</v>
      </c>
      <c r="M520" s="153">
        <v>5</v>
      </c>
      <c r="N520" s="153"/>
    </row>
    <row r="521" spans="1:14" s="41" customFormat="1" ht="25.5" hidden="1">
      <c r="A521" s="66" t="s">
        <v>401</v>
      </c>
      <c r="B521" s="66" t="s">
        <v>142</v>
      </c>
      <c r="C521" s="153">
        <v>3</v>
      </c>
      <c r="D521" s="153" t="s">
        <v>409</v>
      </c>
      <c r="E521" s="153" t="s">
        <v>84</v>
      </c>
      <c r="F521" s="153" t="s">
        <v>532</v>
      </c>
      <c r="G521" s="153" t="s">
        <v>429</v>
      </c>
      <c r="H521" s="153" t="s">
        <v>267</v>
      </c>
      <c r="I521" s="153" t="s">
        <v>470</v>
      </c>
      <c r="J521" s="153" t="s">
        <v>302</v>
      </c>
      <c r="K521" s="153">
        <v>2</v>
      </c>
      <c r="L521" s="153">
        <v>3</v>
      </c>
      <c r="M521" s="153">
        <v>0</v>
      </c>
      <c r="N521" s="153"/>
    </row>
    <row r="522" spans="1:14" s="41" customFormat="1" ht="25.5" hidden="1">
      <c r="A522" s="66" t="s">
        <v>401</v>
      </c>
      <c r="B522" s="66" t="s">
        <v>142</v>
      </c>
      <c r="C522" s="153">
        <v>4</v>
      </c>
      <c r="D522" s="153" t="s">
        <v>412</v>
      </c>
      <c r="E522" s="153" t="s">
        <v>84</v>
      </c>
      <c r="F522" s="153" t="s">
        <v>413</v>
      </c>
      <c r="G522" s="153" t="s">
        <v>429</v>
      </c>
      <c r="H522" s="153" t="s">
        <v>267</v>
      </c>
      <c r="I522" s="153" t="s">
        <v>414</v>
      </c>
      <c r="J522" s="153" t="s">
        <v>302</v>
      </c>
      <c r="K522" s="153">
        <v>1</v>
      </c>
      <c r="L522" s="153">
        <v>0</v>
      </c>
      <c r="M522" s="153">
        <v>0</v>
      </c>
      <c r="N522" s="153"/>
    </row>
    <row r="523" spans="1:14" s="41" customFormat="1" ht="38.25" hidden="1">
      <c r="A523" s="66" t="s">
        <v>401</v>
      </c>
      <c r="B523" s="66" t="s">
        <v>142</v>
      </c>
      <c r="C523" s="153">
        <v>5</v>
      </c>
      <c r="D523" s="153" t="s">
        <v>415</v>
      </c>
      <c r="E523" s="153" t="s">
        <v>84</v>
      </c>
      <c r="F523" s="153" t="s">
        <v>416</v>
      </c>
      <c r="G523" s="153" t="s">
        <v>429</v>
      </c>
      <c r="H523" s="153" t="s">
        <v>267</v>
      </c>
      <c r="I523" s="153" t="s">
        <v>510</v>
      </c>
      <c r="J523" s="153" t="s">
        <v>302</v>
      </c>
      <c r="K523" s="153">
        <v>2</v>
      </c>
      <c r="L523" s="153">
        <v>0</v>
      </c>
      <c r="M523" s="153">
        <v>0</v>
      </c>
      <c r="N523" s="153"/>
    </row>
    <row r="524" spans="1:14" s="41" customFormat="1" ht="38.25" hidden="1">
      <c r="A524" s="66" t="s">
        <v>401</v>
      </c>
      <c r="B524" s="66" t="s">
        <v>142</v>
      </c>
      <c r="C524" s="153">
        <v>6</v>
      </c>
      <c r="D524" s="153" t="s">
        <v>418</v>
      </c>
      <c r="E524" s="153" t="s">
        <v>84</v>
      </c>
      <c r="F524" s="153" t="s">
        <v>419</v>
      </c>
      <c r="G524" s="153" t="s">
        <v>429</v>
      </c>
      <c r="H524" s="153" t="s">
        <v>267</v>
      </c>
      <c r="I524" s="153" t="s">
        <v>499</v>
      </c>
      <c r="J524" s="153" t="s">
        <v>302</v>
      </c>
      <c r="K524" s="153">
        <v>1</v>
      </c>
      <c r="L524" s="153">
        <v>0</v>
      </c>
      <c r="M524" s="153">
        <v>0</v>
      </c>
      <c r="N524" s="153"/>
    </row>
    <row r="525" spans="1:14" s="41" customFormat="1" ht="25.5" hidden="1">
      <c r="A525" s="66" t="s">
        <v>401</v>
      </c>
      <c r="B525" s="66" t="s">
        <v>142</v>
      </c>
      <c r="C525" s="153">
        <v>7</v>
      </c>
      <c r="D525" s="153" t="s">
        <v>422</v>
      </c>
      <c r="E525" s="153" t="s">
        <v>84</v>
      </c>
      <c r="F525" s="153" t="s">
        <v>576</v>
      </c>
      <c r="G525" s="153" t="s">
        <v>474</v>
      </c>
      <c r="H525" s="153" t="s">
        <v>267</v>
      </c>
      <c r="I525" s="153" t="s">
        <v>425</v>
      </c>
      <c r="J525" s="153" t="s">
        <v>87</v>
      </c>
      <c r="K525" s="154">
        <v>6.9000000000000006E-2</v>
      </c>
      <c r="L525" s="156">
        <v>0.1</v>
      </c>
      <c r="M525" s="156">
        <v>0.1</v>
      </c>
      <c r="N525" s="153"/>
    </row>
    <row r="526" spans="1:14" s="41" customFormat="1" ht="38.25" hidden="1">
      <c r="A526" s="66" t="s">
        <v>401</v>
      </c>
      <c r="B526" s="66" t="s">
        <v>142</v>
      </c>
      <c r="C526" s="153">
        <v>8</v>
      </c>
      <c r="D526" s="153" t="s">
        <v>426</v>
      </c>
      <c r="E526" s="153" t="s">
        <v>84</v>
      </c>
      <c r="F526" s="153" t="s">
        <v>427</v>
      </c>
      <c r="G526" s="153" t="s">
        <v>429</v>
      </c>
      <c r="H526" s="153" t="s">
        <v>428</v>
      </c>
      <c r="I526" s="153" t="s">
        <v>430</v>
      </c>
      <c r="J526" s="153" t="s">
        <v>87</v>
      </c>
      <c r="K526" s="154">
        <v>2</v>
      </c>
      <c r="L526" s="156">
        <v>1</v>
      </c>
      <c r="M526" s="156">
        <v>0</v>
      </c>
      <c r="N526" s="153"/>
    </row>
    <row r="527" spans="1:14">
      <c r="K527" s="63">
        <f>AVERAGE(K13:K508)</f>
        <v>20.393481082966485</v>
      </c>
    </row>
  </sheetData>
  <autoFilter ref="A12:O526" xr:uid="{00000000-0009-0000-0000-000015000000}">
    <filterColumn colId="0">
      <filters>
        <filter val="GRADUAÇÃO"/>
      </filters>
    </filterColumn>
  </autoFilter>
  <dataValidations count="7">
    <dataValidation type="decimal" allowBlank="1" showInputMessage="1" showErrorMessage="1" prompt="Somente números" sqref="K211:N211 K487:N491 L434:N434 K17:N21 K39:N43 K61:M65 K83:N87 K108:L112 K130:N134 K152:N156 K195:N199 K239:N243 K261:N265 K283:N287 K305:N309 K327:N331 K349:N353 K371:N375 K393:N397 K440:N444 K465:M469 N415:N418 K415:M419" xr:uid="{00000000-0002-0000-1500-000000000000}">
      <formula1>0</formula1>
      <formula2>1E+34</formula2>
    </dataValidation>
    <dataValidation type="decimal" errorStyle="warning" allowBlank="1" showInputMessage="1" showErrorMessage="1" promptTitle="Apenas números" prompt="Apenas números" sqref="K35:N35 K79:M79 K104:L104 K126:N126 N127:N129 K235:N235 K257:N257 K279:N279 K301:N301 K323:N323 K345:M345 K367:N367 K389:N389 K436:N436 K461:N461 K483:N483" xr:uid="{00000000-0002-0000-1500-000001000000}">
      <formula1>0</formula1>
      <formula2>10000000000000000</formula2>
    </dataValidation>
    <dataValidation type="decimal" allowBlank="1" showInputMessage="1" showErrorMessage="1" promptTitle="Apenas números" prompt="Apenas números" sqref="K57:M57" xr:uid="{00000000-0002-0000-1500-000002000000}">
      <formula1>0</formula1>
      <formula2>10000000000000000</formula2>
    </dataValidation>
    <dataValidation allowBlank="1" showErrorMessage="1" sqref="N71:N78" xr:uid="{00000000-0002-0000-1500-000003000000}"/>
    <dataValidation type="decimal" allowBlank="1" showInputMessage="1" prompt="Apenas números - Apenas números" sqref="N79 K148:N148 K192:N192 K411:N411 N149:N151" xr:uid="{00000000-0002-0000-1500-000004000000}">
      <formula1>0</formula1>
      <formula2>10000000000000000</formula2>
    </dataValidation>
    <dataValidation allowBlank="1" showErrorMessage="1" promptTitle="Apenas números" prompt="Apenas números" sqref="N57:N60" xr:uid="{00000000-0002-0000-1500-000005000000}"/>
    <dataValidation allowBlank="1" showErrorMessage="1" prompt="Somente números" sqref="N61:N69" xr:uid="{00000000-0002-0000-1500-000006000000}"/>
  </dataValidations>
  <pageMargins left="0.511811024" right="0.511811024" top="0.78740157499999996" bottom="0.78740157499999996" header="0.31496062000000002" footer="0.31496062000000002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1500-000007000000}">
          <x14:formula1>
            <xm:f>'Y:\DIESI INTERNO\PIDE\PIDE 2022 - 2027\2. Monitoramento PIDE 2022-2027\5. Monitoramento anual\2022\2. Coleta de dados Unidades\Planilhas recebidas\[FECIV_incluir_consolidado.xlsx]Lista_metas'!#REF!</xm:f>
          </x14:formula1>
          <xm:sqref>I380:I388 I367:I370</xm:sqref>
        </x14:dataValidation>
        <x14:dataValidation type="list" allowBlank="1" showInputMessage="1" showErrorMessage="1" xr:uid="{00000000-0002-0000-1500-000008000000}">
          <x14:formula1>
            <xm:f>'Y:\DIESI INTERNO\PIDE\PIDE 2022 - 2027\2. Monitoramento PIDE 2022-2027\5. Monitoramento anual\2022\2. Coleta de dados Unidades\Planilhas recebidas\[FEMEC_incluir_consolidado.xlsx]Lista_metas'!#REF!</xm:f>
          </x14:formula1>
          <xm:sqref>I389:I392 I402:I410</xm:sqref>
        </x14:dataValidation>
        <x14:dataValidation type="list" allowBlank="1" showErrorMessage="1" xr:uid="{00000000-0002-0000-1500-000009000000}">
          <x14:formula1>
            <xm:f>'Y:\DIESI INTERNO\PIDE\PIDE 2022 - 2027\2. Monitoramento PIDE 2022-2027\5. Monitoramento anual\2022\2. Coleta de dados Unidades\Planilhas recebidas\[IBTEC_incluir_consolidado.xlsx]Lista_metas'!#REF!</xm:f>
          </x14:formula1>
          <xm:sqref>I411:I414 I424:I435</xm:sqref>
        </x14:dataValidation>
        <x14:dataValidation type="list" allowBlank="1" showInputMessage="1" showErrorMessage="1" xr:uid="{00000000-0002-0000-1500-00000A000000}">
          <x14:formula1>
            <xm:f>'Y:\DIESI INTERNO\PIDE\PIDE 2022 - 2027\2. Monitoramento PIDE 2022-2027\5. Monitoramento anual\2022\2. Coleta de dados Unidades\Planilhas recebidas\[ICBIM_incluir_consolidado.xlsx]Lista_metas'!#REF!</xm:f>
          </x14:formula1>
          <x14:formula2>
            <xm:f>0</xm:f>
          </x14:formula2>
          <xm:sqref>I449:I460 I436:I439</xm:sqref>
        </x14:dataValidation>
        <x14:dataValidation type="list" allowBlank="1" showInputMessage="1" showErrorMessage="1" xr:uid="{00000000-0002-0000-1500-00000B000000}">
          <x14:formula1>
            <xm:f>'Y:\DIESI INTERNO\PIDE\PIDE 2022 - 2027\2. Monitoramento PIDE 2022-2027\5. Monitoramento anual\2022\2. Coleta de dados Unidades\Planilhas recebidas\[ICBIM_incluir_consolidado.xlsx]Metas_PROPP'!#REF!</xm:f>
          </x14:formula1>
          <x14:formula2>
            <xm:f>0</xm:f>
          </x14:formula2>
          <xm:sqref>I440:I448</xm:sqref>
        </x14:dataValidation>
        <x14:dataValidation type="list" allowBlank="1" showInputMessage="1" showErrorMessage="1" xr:uid="{00000000-0002-0000-1500-00000C000000}">
          <x14:formula1>
            <xm:f>'Y:\DIESI INTERNO\PIDE\PIDE 2022 - 2027\2. Monitoramento PIDE 2022-2027\5. Monitoramento anual\2022\2. Coleta de dados Unidades\Planilhas recebidas\[INCIS_inculir_consolidado.xlsx]Lista_metas'!#REF!</xm:f>
          </x14:formula1>
          <xm:sqref>I474:I482 I461:I464</xm:sqref>
        </x14:dataValidation>
        <x14:dataValidation type="list" allowBlank="1" showInputMessage="1" showErrorMessage="1" xr:uid="{00000000-0002-0000-1500-00000D000000}">
          <x14:formula1>
            <xm:f>'Y:\DIESI INTERNO\PIDE\PIDE 2022 - 2027\2. Monitoramento PIDE 2022-2027\5. Monitoramento anual\2022\2. Coleta de dados Unidades\Planilhas recebidas\[INCIS_inculir_consolidado.xlsx]Metas_PROPP'!#REF!</xm:f>
          </x14:formula1>
          <xm:sqref>I465:I473</xm:sqref>
        </x14:dataValidation>
        <x14:dataValidation type="list" allowBlank="1" showInputMessage="1" showErrorMessage="1" xr:uid="{00000000-0002-0000-1500-00000E000000}">
          <x14:formula1>
            <xm:f>'Y:\DIESI INTERNO\PIDE\PIDE 2022 - 2027\2. Monitoramento PIDE 2022-2027\5. Monitoramento anual\2022\2. Coleta de dados Unidades\Planilhas recebidas\[FAEFI_incluir_consolidado.xlsx]Lista_metas'!#REF!</xm:f>
          </x14:formula1>
          <xm:sqref>I496:I504 I483:I486</xm:sqref>
        </x14:dataValidation>
        <x14:dataValidation type="list" allowBlank="1" showInputMessage="1" showErrorMessage="1" xr:uid="{00000000-0002-0000-1500-00000F000000}">
          <x14:formula1>
            <xm:f>'Y:\DIESI INTERNO\PIDE\PIDE 2022 - 2027\2. Monitoramento PIDE 2022-2027\5. Monitoramento anual\2022\2. Coleta de dados Unidades\Planilhas recebidas\[FAEFI_incluir_consolidado.xlsx]Metas_PROPP'!#REF!</xm:f>
          </x14:formula1>
          <xm:sqref>I487:I495</xm:sqref>
        </x14:dataValidation>
        <x14:dataValidation type="list" allowBlank="1" showInputMessage="1" showErrorMessage="1" xr:uid="{00000000-0002-0000-1500-000010000000}">
          <x14:formula1>
            <xm:f>'Y:\DIESI INTERNO\PIDE\PIDE 2022 - 2027\2. Monitoramento PIDE 2022-2027\5. Monitoramento anual\2022\2. Coleta de dados Unidades\Planilhas recebidas\[FECIV_incluir_consolidado.xlsx]Metas_PROPP'!#REF!</xm:f>
          </x14:formula1>
          <xm:sqref>I371:I379</xm:sqref>
        </x14:dataValidation>
        <x14:dataValidation type="list" allowBlank="1" showInputMessage="1" showErrorMessage="1" xr:uid="{00000000-0002-0000-1500-000011000000}">
          <x14:formula1>
            <xm:f>'Y:\DIESI INTERNO\PIDE\PIDE 2022 - 2027\2. Monitoramento PIDE 2022-2027\5. Monitoramento anual\2022\2. Coleta de dados Unidades\Planilhas recebidas\[FEMEC_incluir_consolidado.xlsx]Metas_PROPP'!#REF!</xm:f>
          </x14:formula1>
          <xm:sqref>I393:I401</xm:sqref>
        </x14:dataValidation>
        <x14:dataValidation type="list" allowBlank="1" showErrorMessage="1" xr:uid="{00000000-0002-0000-1500-000012000000}">
          <x14:formula1>
            <xm:f>'Y:\DIESI INTERNO\PIDE\PIDE 2022 - 2027\2. Monitoramento PIDE 2022-2027\5. Monitoramento anual\2022\2. Coleta de dados Unidades\Planilhas recebidas\[IBTEC_incluir_consolidado.xlsx]Metas_PROPP'!#REF!</xm:f>
          </x14:formula1>
          <xm:sqref>I415:I423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B14"/>
  <sheetViews>
    <sheetView workbookViewId="0">
      <selection activeCell="B29" sqref="B29"/>
    </sheetView>
  </sheetViews>
  <sheetFormatPr defaultRowHeight="15"/>
  <cols>
    <col min="2" max="2" width="39.42578125" bestFit="1" customWidth="1"/>
  </cols>
  <sheetData>
    <row r="2" spans="2:2">
      <c r="B2" s="53" t="s">
        <v>653</v>
      </c>
    </row>
    <row r="3" spans="2:2">
      <c r="B3" s="53" t="s">
        <v>279</v>
      </c>
    </row>
    <row r="4" spans="2:2">
      <c r="B4" t="s">
        <v>654</v>
      </c>
    </row>
    <row r="5" spans="2:2">
      <c r="B5" t="s">
        <v>655</v>
      </c>
    </row>
    <row r="6" spans="2:2">
      <c r="B6" s="53" t="s">
        <v>656</v>
      </c>
    </row>
    <row r="7" spans="2:2">
      <c r="B7" t="s">
        <v>295</v>
      </c>
    </row>
    <row r="8" spans="2:2">
      <c r="B8" t="s">
        <v>309</v>
      </c>
    </row>
    <row r="9" spans="2:2">
      <c r="B9" t="s">
        <v>257</v>
      </c>
    </row>
    <row r="10" spans="2:2">
      <c r="B10" t="s">
        <v>657</v>
      </c>
    </row>
    <row r="11" spans="2:2">
      <c r="B11" t="s">
        <v>658</v>
      </c>
    </row>
    <row r="12" spans="2:2">
      <c r="B12" t="s">
        <v>659</v>
      </c>
    </row>
    <row r="13" spans="2:2">
      <c r="B13" t="s">
        <v>660</v>
      </c>
    </row>
    <row r="14" spans="2:2">
      <c r="B14" s="53" t="s">
        <v>156</v>
      </c>
    </row>
  </sheetData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ilha50"/>
  <dimension ref="B2:X19"/>
  <sheetViews>
    <sheetView topLeftCell="P1" workbookViewId="0">
      <selection activeCell="X3" sqref="X3:X15"/>
    </sheetView>
  </sheetViews>
  <sheetFormatPr defaultRowHeight="15"/>
  <cols>
    <col min="9" max="9" width="51.85546875" style="33" customWidth="1"/>
    <col min="12" max="12" width="12" bestFit="1" customWidth="1"/>
    <col min="15" max="15" width="70.140625" bestFit="1" customWidth="1"/>
    <col min="17" max="17" width="72" bestFit="1" customWidth="1"/>
  </cols>
  <sheetData>
    <row r="2" spans="2:24">
      <c r="B2" t="s">
        <v>661</v>
      </c>
      <c r="I2" s="33" t="s">
        <v>165</v>
      </c>
      <c r="L2" t="s">
        <v>166</v>
      </c>
      <c r="O2" s="18" t="s">
        <v>167</v>
      </c>
      <c r="Q2" t="s">
        <v>662</v>
      </c>
    </row>
    <row r="3" spans="2:24" ht="45">
      <c r="B3" t="s">
        <v>663</v>
      </c>
      <c r="I3" s="34" t="s">
        <v>102</v>
      </c>
      <c r="L3" t="s">
        <v>171</v>
      </c>
      <c r="O3" s="1" t="s">
        <v>109</v>
      </c>
      <c r="Q3" t="s">
        <v>664</v>
      </c>
      <c r="S3" t="s">
        <v>267</v>
      </c>
      <c r="X3" s="43" t="s">
        <v>90</v>
      </c>
    </row>
    <row r="4" spans="2:24" ht="45">
      <c r="I4" s="35" t="s">
        <v>94</v>
      </c>
      <c r="L4" t="s">
        <v>174</v>
      </c>
      <c r="O4" s="1" t="s">
        <v>175</v>
      </c>
      <c r="Q4" t="s">
        <v>665</v>
      </c>
      <c r="S4" t="s">
        <v>275</v>
      </c>
      <c r="X4" s="43" t="s">
        <v>666</v>
      </c>
    </row>
    <row r="5" spans="2:24" ht="30">
      <c r="I5" s="36" t="s">
        <v>130</v>
      </c>
      <c r="L5" t="s">
        <v>132</v>
      </c>
      <c r="O5" s="1" t="s">
        <v>97</v>
      </c>
      <c r="Q5" t="s">
        <v>667</v>
      </c>
      <c r="S5" t="s">
        <v>324</v>
      </c>
      <c r="X5" s="43" t="s">
        <v>668</v>
      </c>
    </row>
    <row r="6" spans="2:24">
      <c r="L6" t="s">
        <v>95</v>
      </c>
      <c r="O6" s="1" t="s">
        <v>178</v>
      </c>
      <c r="Q6" t="s">
        <v>669</v>
      </c>
      <c r="X6" s="43" t="s">
        <v>135</v>
      </c>
    </row>
    <row r="7" spans="2:24">
      <c r="L7" t="s">
        <v>180</v>
      </c>
      <c r="O7" s="1" t="s">
        <v>181</v>
      </c>
      <c r="Q7" t="s">
        <v>670</v>
      </c>
      <c r="X7" s="43" t="s">
        <v>671</v>
      </c>
    </row>
    <row r="8" spans="2:24">
      <c r="L8" t="s">
        <v>183</v>
      </c>
      <c r="Q8" t="s">
        <v>672</v>
      </c>
      <c r="X8" s="43" t="s">
        <v>673</v>
      </c>
    </row>
    <row r="9" spans="2:24">
      <c r="L9" t="s">
        <v>184</v>
      </c>
      <c r="Q9" t="s">
        <v>674</v>
      </c>
      <c r="X9" s="43" t="s">
        <v>675</v>
      </c>
    </row>
    <row r="10" spans="2:24">
      <c r="L10" t="s">
        <v>108</v>
      </c>
      <c r="Q10" t="s">
        <v>676</v>
      </c>
      <c r="X10" s="43" t="s">
        <v>677</v>
      </c>
    </row>
    <row r="11" spans="2:24">
      <c r="L11" t="s">
        <v>155</v>
      </c>
      <c r="Q11" t="s">
        <v>678</v>
      </c>
      <c r="X11" s="43" t="s">
        <v>679</v>
      </c>
    </row>
    <row r="12" spans="2:24">
      <c r="L12" t="s">
        <v>122</v>
      </c>
      <c r="Q12" t="s">
        <v>680</v>
      </c>
      <c r="X12" s="43" t="s">
        <v>242</v>
      </c>
    </row>
    <row r="13" spans="2:24">
      <c r="L13" t="s">
        <v>185</v>
      </c>
      <c r="Q13" t="s">
        <v>681</v>
      </c>
      <c r="X13" s="43" t="s">
        <v>682</v>
      </c>
    </row>
    <row r="14" spans="2:24">
      <c r="L14" t="s">
        <v>186</v>
      </c>
      <c r="Q14" t="s">
        <v>683</v>
      </c>
      <c r="X14" s="43" t="s">
        <v>684</v>
      </c>
    </row>
    <row r="15" spans="2:24">
      <c r="L15" t="s">
        <v>188</v>
      </c>
      <c r="Q15" t="s">
        <v>685</v>
      </c>
      <c r="X15" s="43" t="s">
        <v>686</v>
      </c>
    </row>
    <row r="16" spans="2:24">
      <c r="L16" t="s">
        <v>189</v>
      </c>
      <c r="Q16" t="s">
        <v>687</v>
      </c>
    </row>
    <row r="17" spans="12:17">
      <c r="L17" t="s">
        <v>190</v>
      </c>
      <c r="Q17" t="s">
        <v>688</v>
      </c>
    </row>
    <row r="18" spans="12:17">
      <c r="L18" t="s">
        <v>191</v>
      </c>
    </row>
    <row r="19" spans="12:17">
      <c r="L19" t="s">
        <v>193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6"/>
  <dimension ref="A1:X40"/>
  <sheetViews>
    <sheetView showGridLines="0" workbookViewId="0"/>
  </sheetViews>
  <sheetFormatPr defaultRowHeight="15"/>
  <cols>
    <col min="1" max="1" width="9.140625" style="1"/>
    <col min="2" max="2" width="10.28515625" style="1" customWidth="1"/>
    <col min="3" max="3" width="46.140625" style="1" customWidth="1"/>
    <col min="4" max="4" width="21.7109375" style="1" bestFit="1" customWidth="1"/>
    <col min="5" max="5" width="38.7109375" style="1" customWidth="1"/>
    <col min="6" max="6" width="23.7109375" style="1" customWidth="1"/>
    <col min="7" max="7" width="19.5703125" style="1" customWidth="1"/>
    <col min="8" max="8" width="45" style="1" bestFit="1" customWidth="1"/>
    <col min="9" max="9" width="30.5703125" style="1" bestFit="1" customWidth="1"/>
    <col min="10" max="10" width="14.42578125" style="1" customWidth="1"/>
    <col min="11" max="16" width="15.5703125" style="1" bestFit="1" customWidth="1"/>
    <col min="17" max="17" width="37.42578125" style="1" bestFit="1" customWidth="1"/>
    <col min="18" max="18" width="35.28515625" style="1" bestFit="1" customWidth="1"/>
    <col min="19" max="19" width="34.42578125" style="1" bestFit="1" customWidth="1"/>
    <col min="20" max="20" width="38.5703125" style="1" bestFit="1" customWidth="1"/>
    <col min="21" max="21" width="32.5703125" style="1" bestFit="1" customWidth="1"/>
    <col min="22" max="22" width="16.28515625" style="1" bestFit="1" customWidth="1"/>
    <col min="23" max="23" width="42.140625" style="1" bestFit="1" customWidth="1"/>
    <col min="24" max="24" width="52.42578125" style="1" customWidth="1"/>
    <col min="25" max="16384" width="9.140625" style="1"/>
  </cols>
  <sheetData>
    <row r="1" spans="1:24">
      <c r="A1" s="42" t="s">
        <v>59</v>
      </c>
    </row>
    <row r="2" spans="1:24">
      <c r="B2" s="37" t="s">
        <v>60</v>
      </c>
    </row>
    <row r="3" spans="1:24" ht="60">
      <c r="B3" s="22" t="s">
        <v>61</v>
      </c>
      <c r="C3" s="22" t="s">
        <v>62</v>
      </c>
      <c r="D3" s="22" t="s">
        <v>63</v>
      </c>
      <c r="E3" s="22" t="s">
        <v>64</v>
      </c>
      <c r="F3" s="22" t="s">
        <v>65</v>
      </c>
      <c r="G3" s="22" t="s">
        <v>66</v>
      </c>
      <c r="H3" s="22" t="s">
        <v>67</v>
      </c>
      <c r="I3" s="22" t="s">
        <v>68</v>
      </c>
      <c r="J3" s="23" t="s">
        <v>69</v>
      </c>
      <c r="K3" s="23" t="s">
        <v>70</v>
      </c>
      <c r="L3" s="23" t="s">
        <v>71</v>
      </c>
      <c r="M3" s="23" t="s">
        <v>72</v>
      </c>
      <c r="N3" s="23" t="s">
        <v>73</v>
      </c>
      <c r="O3" s="23" t="s">
        <v>74</v>
      </c>
      <c r="P3" s="23" t="s">
        <v>75</v>
      </c>
      <c r="Q3" s="22" t="s">
        <v>76</v>
      </c>
      <c r="R3" s="22" t="s">
        <v>77</v>
      </c>
      <c r="S3" s="22" t="s">
        <v>78</v>
      </c>
      <c r="T3" s="22" t="s">
        <v>79</v>
      </c>
      <c r="U3" s="22" t="s">
        <v>80</v>
      </c>
      <c r="V3" s="22" t="s">
        <v>81</v>
      </c>
      <c r="W3" s="22" t="s">
        <v>82</v>
      </c>
      <c r="X3" s="22" t="s">
        <v>83</v>
      </c>
    </row>
    <row r="4" spans="1:24" ht="115.5" customHeight="1">
      <c r="B4" s="13">
        <v>4</v>
      </c>
      <c r="C4" s="38" t="s">
        <v>11</v>
      </c>
      <c r="D4" s="13" t="s">
        <v>84</v>
      </c>
      <c r="E4" s="13"/>
      <c r="F4" s="13" t="s">
        <v>85</v>
      </c>
      <c r="G4" s="13" t="s">
        <v>86</v>
      </c>
      <c r="H4" s="13"/>
      <c r="I4" s="13" t="s">
        <v>87</v>
      </c>
      <c r="J4" s="13"/>
      <c r="K4" s="13"/>
      <c r="L4" s="13"/>
      <c r="M4" s="13"/>
      <c r="N4" s="13"/>
      <c r="O4" s="13"/>
      <c r="P4" s="13"/>
      <c r="Q4" s="13"/>
      <c r="R4" s="13"/>
      <c r="S4" s="13"/>
      <c r="T4" s="13" t="s">
        <v>88</v>
      </c>
      <c r="U4" s="13"/>
      <c r="V4" s="13"/>
      <c r="W4" s="13" t="s">
        <v>89</v>
      </c>
      <c r="X4" s="13" t="s">
        <v>90</v>
      </c>
    </row>
    <row r="7" spans="1:24">
      <c r="B7" s="37" t="s">
        <v>91</v>
      </c>
    </row>
    <row r="8" spans="1:24" ht="60">
      <c r="B8" s="22" t="s">
        <v>61</v>
      </c>
      <c r="C8" s="22" t="s">
        <v>62</v>
      </c>
      <c r="D8" s="22" t="s">
        <v>63</v>
      </c>
      <c r="E8" s="22" t="s">
        <v>64</v>
      </c>
      <c r="F8" s="22" t="s">
        <v>65</v>
      </c>
      <c r="G8" s="22" t="s">
        <v>66</v>
      </c>
      <c r="H8" s="22" t="s">
        <v>67</v>
      </c>
      <c r="I8" s="22" t="s">
        <v>68</v>
      </c>
      <c r="J8" s="23" t="s">
        <v>69</v>
      </c>
      <c r="K8" s="23" t="s">
        <v>70</v>
      </c>
      <c r="L8" s="23" t="s">
        <v>71</v>
      </c>
      <c r="M8" s="23" t="s">
        <v>72</v>
      </c>
      <c r="N8" s="23" t="s">
        <v>73</v>
      </c>
      <c r="O8" s="23" t="s">
        <v>74</v>
      </c>
      <c r="P8" s="23" t="s">
        <v>75</v>
      </c>
      <c r="Q8" s="22" t="s">
        <v>76</v>
      </c>
      <c r="R8" s="22" t="s">
        <v>77</v>
      </c>
      <c r="S8" s="22" t="s">
        <v>78</v>
      </c>
      <c r="T8" s="22" t="s">
        <v>79</v>
      </c>
      <c r="U8" s="22" t="s">
        <v>80</v>
      </c>
      <c r="V8" s="22" t="s">
        <v>81</v>
      </c>
      <c r="W8" s="22" t="s">
        <v>82</v>
      </c>
      <c r="X8" s="22" t="s">
        <v>83</v>
      </c>
    </row>
    <row r="9" spans="1:24" ht="120">
      <c r="B9" s="13">
        <v>4</v>
      </c>
      <c r="C9" s="13" t="s">
        <v>92</v>
      </c>
      <c r="D9" s="13" t="s">
        <v>84</v>
      </c>
      <c r="E9" s="13"/>
      <c r="F9" s="13" t="s">
        <v>85</v>
      </c>
      <c r="G9" s="13" t="s">
        <v>86</v>
      </c>
      <c r="H9" s="13" t="s">
        <v>93</v>
      </c>
      <c r="I9" s="13" t="s">
        <v>87</v>
      </c>
      <c r="J9" s="13">
        <v>51.75</v>
      </c>
      <c r="K9" s="13">
        <v>51</v>
      </c>
      <c r="L9" s="13">
        <v>51</v>
      </c>
      <c r="M9" s="13">
        <v>51</v>
      </c>
      <c r="N9" s="13">
        <v>51</v>
      </c>
      <c r="O9" s="13">
        <v>51</v>
      </c>
      <c r="P9" s="13">
        <v>51</v>
      </c>
      <c r="Q9" s="13" t="s">
        <v>94</v>
      </c>
      <c r="R9" s="13" t="s">
        <v>95</v>
      </c>
      <c r="S9" s="13" t="s">
        <v>96</v>
      </c>
      <c r="T9" s="13" t="s">
        <v>88</v>
      </c>
      <c r="U9" s="13" t="s">
        <v>97</v>
      </c>
      <c r="V9" s="13" t="s">
        <v>98</v>
      </c>
      <c r="W9" s="13" t="s">
        <v>99</v>
      </c>
      <c r="X9" s="13" t="s">
        <v>90</v>
      </c>
    </row>
    <row r="10" spans="1:24" ht="60">
      <c r="B10" s="32">
        <v>4</v>
      </c>
      <c r="C10" s="31" t="s">
        <v>100</v>
      </c>
      <c r="D10" s="31" t="s">
        <v>84</v>
      </c>
      <c r="E10" s="31"/>
      <c r="F10" s="31" t="s">
        <v>85</v>
      </c>
      <c r="G10" s="31" t="s">
        <v>86</v>
      </c>
      <c r="H10" s="29" t="s">
        <v>101</v>
      </c>
      <c r="I10" s="32" t="s">
        <v>87</v>
      </c>
      <c r="J10" s="29">
        <v>67.33</v>
      </c>
      <c r="K10" s="29">
        <v>67.33</v>
      </c>
      <c r="L10" s="29">
        <v>66</v>
      </c>
      <c r="M10" s="29">
        <v>65</v>
      </c>
      <c r="N10" s="29">
        <v>64</v>
      </c>
      <c r="O10" s="29">
        <v>63</v>
      </c>
      <c r="P10" s="29">
        <v>62</v>
      </c>
      <c r="Q10" s="29" t="s">
        <v>102</v>
      </c>
      <c r="R10" s="29" t="s">
        <v>95</v>
      </c>
      <c r="S10" s="29" t="s">
        <v>103</v>
      </c>
      <c r="T10" s="30" t="s">
        <v>88</v>
      </c>
      <c r="U10" s="29" t="s">
        <v>97</v>
      </c>
      <c r="V10" s="29" t="s">
        <v>104</v>
      </c>
      <c r="W10" s="29" t="s">
        <v>105</v>
      </c>
      <c r="X10" s="32" t="s">
        <v>90</v>
      </c>
    </row>
    <row r="11" spans="1:24" ht="90">
      <c r="B11" s="19">
        <v>4</v>
      </c>
      <c r="C11" s="20" t="s">
        <v>106</v>
      </c>
      <c r="D11" s="20" t="s">
        <v>84</v>
      </c>
      <c r="E11" s="20"/>
      <c r="F11" s="20" t="s">
        <v>85</v>
      </c>
      <c r="G11" s="20" t="s">
        <v>86</v>
      </c>
      <c r="H11" s="21" t="s">
        <v>107</v>
      </c>
      <c r="I11" s="19" t="s">
        <v>87</v>
      </c>
      <c r="J11" s="2">
        <v>0.71430000000000005</v>
      </c>
      <c r="K11" s="2">
        <v>0.7</v>
      </c>
      <c r="L11" s="2">
        <v>0.7</v>
      </c>
      <c r="M11" s="2">
        <v>0.7</v>
      </c>
      <c r="N11" s="2">
        <v>0.7</v>
      </c>
      <c r="O11" s="2">
        <v>0.7</v>
      </c>
      <c r="P11" s="2">
        <v>0.7</v>
      </c>
      <c r="Q11" s="21" t="s">
        <v>94</v>
      </c>
      <c r="R11" s="3" t="s">
        <v>95</v>
      </c>
      <c r="S11" s="3" t="s">
        <v>108</v>
      </c>
      <c r="T11" s="4" t="s">
        <v>88</v>
      </c>
      <c r="U11" s="21" t="s">
        <v>97</v>
      </c>
      <c r="V11" s="3" t="s">
        <v>109</v>
      </c>
      <c r="W11" s="3" t="s">
        <v>110</v>
      </c>
      <c r="X11" s="19" t="s">
        <v>90</v>
      </c>
    </row>
    <row r="12" spans="1:24" ht="60">
      <c r="B12" s="19">
        <v>4</v>
      </c>
      <c r="C12" s="20" t="s">
        <v>106</v>
      </c>
      <c r="D12" s="20" t="s">
        <v>84</v>
      </c>
      <c r="E12" s="20"/>
      <c r="F12" s="20" t="s">
        <v>85</v>
      </c>
      <c r="G12" s="20" t="s">
        <v>86</v>
      </c>
      <c r="H12" s="21" t="s">
        <v>101</v>
      </c>
      <c r="I12" s="19" t="s">
        <v>87</v>
      </c>
      <c r="J12" s="21">
        <v>93</v>
      </c>
      <c r="K12" s="21">
        <v>90</v>
      </c>
      <c r="L12" s="21">
        <v>89</v>
      </c>
      <c r="M12" s="21">
        <v>88</v>
      </c>
      <c r="N12" s="21">
        <v>87</v>
      </c>
      <c r="O12" s="21">
        <v>86</v>
      </c>
      <c r="P12" s="21">
        <v>85</v>
      </c>
      <c r="Q12" s="21" t="s">
        <v>94</v>
      </c>
      <c r="R12" s="21" t="s">
        <v>95</v>
      </c>
      <c r="S12" s="21"/>
      <c r="T12" s="4" t="s">
        <v>88</v>
      </c>
      <c r="U12" s="21"/>
      <c r="V12" s="21"/>
      <c r="W12" s="21" t="s">
        <v>111</v>
      </c>
      <c r="X12" s="19" t="s">
        <v>90</v>
      </c>
    </row>
    <row r="13" spans="1:24" ht="60">
      <c r="B13" s="5">
        <v>4</v>
      </c>
      <c r="C13" s="5" t="s">
        <v>112</v>
      </c>
      <c r="D13" s="5" t="s">
        <v>84</v>
      </c>
      <c r="E13" s="5"/>
      <c r="F13" s="5" t="s">
        <v>85</v>
      </c>
      <c r="G13" s="5" t="s">
        <v>86</v>
      </c>
      <c r="H13" s="6" t="s">
        <v>113</v>
      </c>
      <c r="I13" s="5" t="s">
        <v>87</v>
      </c>
      <c r="J13" s="6">
        <v>37.43</v>
      </c>
      <c r="K13" s="6">
        <v>37</v>
      </c>
      <c r="L13" s="6">
        <v>36</v>
      </c>
      <c r="M13" s="6">
        <v>35</v>
      </c>
      <c r="N13" s="6">
        <v>34</v>
      </c>
      <c r="O13" s="6">
        <v>33</v>
      </c>
      <c r="P13" s="6">
        <v>34</v>
      </c>
      <c r="Q13" s="6" t="s">
        <v>94</v>
      </c>
      <c r="R13" s="6" t="s">
        <v>95</v>
      </c>
      <c r="S13" s="6"/>
      <c r="T13" s="7" t="s">
        <v>114</v>
      </c>
      <c r="U13" s="6"/>
      <c r="V13" s="6"/>
      <c r="W13" s="6" t="s">
        <v>115</v>
      </c>
      <c r="X13" s="5" t="s">
        <v>116</v>
      </c>
    </row>
    <row r="14" spans="1:24" ht="60">
      <c r="B14" s="19">
        <v>4</v>
      </c>
      <c r="C14" s="20" t="s">
        <v>106</v>
      </c>
      <c r="D14" s="20" t="s">
        <v>84</v>
      </c>
      <c r="E14" s="20"/>
      <c r="F14" s="20" t="s">
        <v>85</v>
      </c>
      <c r="G14" s="20" t="s">
        <v>86</v>
      </c>
      <c r="H14" s="21" t="s">
        <v>101</v>
      </c>
      <c r="I14" s="19" t="s">
        <v>87</v>
      </c>
      <c r="J14" s="21" t="s">
        <v>117</v>
      </c>
      <c r="K14" s="21" t="s">
        <v>117</v>
      </c>
      <c r="L14" s="21">
        <v>85</v>
      </c>
      <c r="M14" s="21">
        <v>84</v>
      </c>
      <c r="N14" s="21">
        <v>83</v>
      </c>
      <c r="O14" s="21">
        <v>82</v>
      </c>
      <c r="P14" s="21">
        <v>81</v>
      </c>
      <c r="Q14" s="21" t="s">
        <v>102</v>
      </c>
      <c r="R14" s="21" t="s">
        <v>95</v>
      </c>
      <c r="S14" s="21"/>
      <c r="T14" s="4" t="s">
        <v>88</v>
      </c>
      <c r="U14" s="21" t="s">
        <v>97</v>
      </c>
      <c r="V14" s="21"/>
      <c r="W14" s="21" t="s">
        <v>118</v>
      </c>
      <c r="X14" s="19" t="s">
        <v>90</v>
      </c>
    </row>
    <row r="15" spans="1:24" ht="60">
      <c r="B15" s="19">
        <v>4</v>
      </c>
      <c r="C15" s="20" t="s">
        <v>119</v>
      </c>
      <c r="D15" s="20" t="s">
        <v>84</v>
      </c>
      <c r="E15" s="20"/>
      <c r="F15" s="20" t="s">
        <v>85</v>
      </c>
      <c r="G15" s="20" t="s">
        <v>86</v>
      </c>
      <c r="H15" s="21" t="s">
        <v>101</v>
      </c>
      <c r="I15" s="19" t="s">
        <v>87</v>
      </c>
      <c r="J15" s="21">
        <v>70.97</v>
      </c>
      <c r="K15" s="21">
        <v>70</v>
      </c>
      <c r="L15" s="21">
        <v>69</v>
      </c>
      <c r="M15" s="21">
        <v>68</v>
      </c>
      <c r="N15" s="21">
        <v>67</v>
      </c>
      <c r="O15" s="21">
        <v>66</v>
      </c>
      <c r="P15" s="21">
        <v>65</v>
      </c>
      <c r="Q15" s="21" t="s">
        <v>102</v>
      </c>
      <c r="R15" s="21" t="s">
        <v>95</v>
      </c>
      <c r="S15" s="21"/>
      <c r="T15" s="4" t="s">
        <v>88</v>
      </c>
      <c r="U15" s="21" t="s">
        <v>97</v>
      </c>
      <c r="V15" s="21"/>
      <c r="W15" s="21" t="s">
        <v>120</v>
      </c>
      <c r="X15" s="19" t="s">
        <v>90</v>
      </c>
    </row>
    <row r="16" spans="1:24" ht="60">
      <c r="B16" s="5">
        <v>4</v>
      </c>
      <c r="C16" s="5" t="s">
        <v>121</v>
      </c>
      <c r="D16" s="5" t="s">
        <v>84</v>
      </c>
      <c r="E16" s="5"/>
      <c r="F16" s="5" t="s">
        <v>85</v>
      </c>
      <c r="G16" s="5" t="s">
        <v>86</v>
      </c>
      <c r="H16" s="6" t="s">
        <v>101</v>
      </c>
      <c r="I16" s="5" t="s">
        <v>87</v>
      </c>
      <c r="J16" s="6">
        <v>34.78</v>
      </c>
      <c r="K16" s="6">
        <v>34.78</v>
      </c>
      <c r="L16" s="6">
        <v>34.78</v>
      </c>
      <c r="M16" s="6">
        <v>34</v>
      </c>
      <c r="N16" s="6">
        <v>34</v>
      </c>
      <c r="O16" s="6">
        <v>33</v>
      </c>
      <c r="P16" s="6">
        <v>32</v>
      </c>
      <c r="Q16" s="6" t="s">
        <v>94</v>
      </c>
      <c r="R16" s="6" t="s">
        <v>95</v>
      </c>
      <c r="S16" s="6" t="s">
        <v>122</v>
      </c>
      <c r="T16" s="8" t="s">
        <v>114</v>
      </c>
      <c r="U16" s="6" t="s">
        <v>97</v>
      </c>
      <c r="V16" s="6"/>
      <c r="W16" s="6" t="s">
        <v>123</v>
      </c>
      <c r="X16" s="5" t="s">
        <v>116</v>
      </c>
    </row>
    <row r="17" spans="2:24" ht="60">
      <c r="B17" s="19">
        <v>4</v>
      </c>
      <c r="C17" s="20" t="s">
        <v>106</v>
      </c>
      <c r="D17" s="20" t="s">
        <v>84</v>
      </c>
      <c r="E17" s="20"/>
      <c r="F17" s="20" t="s">
        <v>85</v>
      </c>
      <c r="G17" s="20" t="s">
        <v>86</v>
      </c>
      <c r="H17" s="21" t="s">
        <v>107</v>
      </c>
      <c r="I17" s="19" t="s">
        <v>87</v>
      </c>
      <c r="J17" s="21">
        <v>85.71</v>
      </c>
      <c r="K17" s="21">
        <v>81.400000000000006</v>
      </c>
      <c r="L17" s="21">
        <v>77.3</v>
      </c>
      <c r="M17" s="21">
        <v>73.400000000000006</v>
      </c>
      <c r="N17" s="21">
        <v>69.8</v>
      </c>
      <c r="O17" s="21">
        <v>66.3</v>
      </c>
      <c r="P17" s="21">
        <v>62.9</v>
      </c>
      <c r="Q17" s="21" t="s">
        <v>94</v>
      </c>
      <c r="R17" s="21" t="s">
        <v>95</v>
      </c>
      <c r="S17" s="21" t="s">
        <v>122</v>
      </c>
      <c r="T17" s="4" t="s">
        <v>88</v>
      </c>
      <c r="U17" s="21"/>
      <c r="V17" s="21"/>
      <c r="W17" s="21" t="s">
        <v>124</v>
      </c>
      <c r="X17" s="19" t="s">
        <v>90</v>
      </c>
    </row>
    <row r="18" spans="2:24" ht="60">
      <c r="B18" s="19">
        <v>4</v>
      </c>
      <c r="C18" s="20" t="s">
        <v>106</v>
      </c>
      <c r="D18" s="20" t="s">
        <v>84</v>
      </c>
      <c r="E18" s="20"/>
      <c r="F18" s="20" t="s">
        <v>85</v>
      </c>
      <c r="G18" s="20" t="s">
        <v>86</v>
      </c>
      <c r="H18" s="21" t="s">
        <v>101</v>
      </c>
      <c r="I18" s="19" t="s">
        <v>87</v>
      </c>
      <c r="J18" s="21">
        <v>45</v>
      </c>
      <c r="K18" s="21">
        <v>40</v>
      </c>
      <c r="L18" s="21">
        <v>40</v>
      </c>
      <c r="M18" s="21">
        <v>35</v>
      </c>
      <c r="N18" s="21">
        <v>35</v>
      </c>
      <c r="O18" s="21">
        <v>30</v>
      </c>
      <c r="P18" s="21">
        <v>30</v>
      </c>
      <c r="Q18" s="21" t="s">
        <v>102</v>
      </c>
      <c r="R18" s="21" t="s">
        <v>95</v>
      </c>
      <c r="S18" s="21"/>
      <c r="T18" s="4" t="s">
        <v>88</v>
      </c>
      <c r="U18" s="21" t="s">
        <v>97</v>
      </c>
      <c r="V18" s="21"/>
      <c r="W18" s="21" t="s">
        <v>125</v>
      </c>
      <c r="X18" s="19" t="s">
        <v>90</v>
      </c>
    </row>
    <row r="19" spans="2:24" ht="60">
      <c r="B19" s="25">
        <v>4</v>
      </c>
      <c r="C19" s="25" t="s">
        <v>112</v>
      </c>
      <c r="D19" s="25" t="s">
        <v>84</v>
      </c>
      <c r="E19" s="25"/>
      <c r="F19" s="25" t="s">
        <v>85</v>
      </c>
      <c r="G19" s="25" t="s">
        <v>86</v>
      </c>
      <c r="H19" s="28" t="s">
        <v>101</v>
      </c>
      <c r="I19" s="25" t="s">
        <v>87</v>
      </c>
      <c r="J19" s="27">
        <v>0.78979999999999995</v>
      </c>
      <c r="K19" s="27">
        <v>0.78979999999999995</v>
      </c>
      <c r="L19" s="27">
        <v>0.78979999999999995</v>
      </c>
      <c r="M19" s="26">
        <v>0.78</v>
      </c>
      <c r="N19" s="25" t="s">
        <v>126</v>
      </c>
      <c r="O19" s="26">
        <v>0.77</v>
      </c>
      <c r="P19" s="26">
        <v>0.77</v>
      </c>
      <c r="Q19" s="25" t="s">
        <v>94</v>
      </c>
      <c r="R19" s="25" t="s">
        <v>95</v>
      </c>
      <c r="S19" s="25" t="s">
        <v>127</v>
      </c>
      <c r="T19" s="25" t="s">
        <v>88</v>
      </c>
      <c r="U19" s="25" t="s">
        <v>97</v>
      </c>
      <c r="V19" s="25"/>
      <c r="W19" s="25" t="s">
        <v>128</v>
      </c>
      <c r="X19" s="25" t="s">
        <v>116</v>
      </c>
    </row>
    <row r="20" spans="2:24" ht="60">
      <c r="B20" s="19">
        <v>4</v>
      </c>
      <c r="C20" s="20" t="s">
        <v>106</v>
      </c>
      <c r="D20" s="20" t="s">
        <v>84</v>
      </c>
      <c r="E20" s="20"/>
      <c r="F20" s="20" t="s">
        <v>85</v>
      </c>
      <c r="G20" s="20" t="s">
        <v>86</v>
      </c>
      <c r="H20" s="21" t="s">
        <v>101</v>
      </c>
      <c r="I20" s="19" t="s">
        <v>87</v>
      </c>
      <c r="J20" s="21">
        <v>88.48</v>
      </c>
      <c r="K20" s="21">
        <v>87</v>
      </c>
      <c r="L20" s="21">
        <v>86</v>
      </c>
      <c r="M20" s="21">
        <v>84</v>
      </c>
      <c r="N20" s="21">
        <v>82</v>
      </c>
      <c r="O20" s="21">
        <v>80</v>
      </c>
      <c r="P20" s="21">
        <v>78</v>
      </c>
      <c r="Q20" s="21" t="s">
        <v>94</v>
      </c>
      <c r="R20" s="21" t="s">
        <v>95</v>
      </c>
      <c r="S20" s="21"/>
      <c r="T20" s="4" t="s">
        <v>88</v>
      </c>
      <c r="U20" s="21" t="s">
        <v>97</v>
      </c>
      <c r="V20" s="21"/>
      <c r="W20" s="21" t="s">
        <v>129</v>
      </c>
      <c r="X20" s="19" t="s">
        <v>90</v>
      </c>
    </row>
    <row r="21" spans="2:24" ht="60">
      <c r="B21" s="5">
        <v>4</v>
      </c>
      <c r="C21" s="5" t="s">
        <v>112</v>
      </c>
      <c r="D21" s="5" t="s">
        <v>84</v>
      </c>
      <c r="E21" s="5"/>
      <c r="F21" s="5" t="s">
        <v>85</v>
      </c>
      <c r="G21" s="5" t="s">
        <v>86</v>
      </c>
      <c r="H21" s="6" t="s">
        <v>101</v>
      </c>
      <c r="I21" s="5" t="s">
        <v>87</v>
      </c>
      <c r="J21" s="6">
        <v>91.8</v>
      </c>
      <c r="K21" s="6">
        <v>90</v>
      </c>
      <c r="L21" s="6">
        <v>87</v>
      </c>
      <c r="M21" s="6">
        <v>84</v>
      </c>
      <c r="N21" s="6">
        <v>83.5</v>
      </c>
      <c r="O21" s="6">
        <v>83</v>
      </c>
      <c r="P21" s="6">
        <v>82.5</v>
      </c>
      <c r="Q21" s="6" t="s">
        <v>130</v>
      </c>
      <c r="R21" s="6" t="s">
        <v>95</v>
      </c>
      <c r="S21" s="6" t="s">
        <v>127</v>
      </c>
      <c r="T21" s="7" t="s">
        <v>88</v>
      </c>
      <c r="U21" s="6" t="s">
        <v>97</v>
      </c>
      <c r="V21" s="6"/>
      <c r="W21" s="6" t="s">
        <v>131</v>
      </c>
      <c r="X21" s="5" t="s">
        <v>116</v>
      </c>
    </row>
    <row r="22" spans="2:24" ht="60">
      <c r="B22" s="25">
        <v>4</v>
      </c>
      <c r="C22" s="25" t="s">
        <v>112</v>
      </c>
      <c r="D22" s="25" t="s">
        <v>84</v>
      </c>
      <c r="E22" s="25"/>
      <c r="F22" s="25" t="s">
        <v>85</v>
      </c>
      <c r="G22" s="25" t="s">
        <v>86</v>
      </c>
      <c r="H22" s="9" t="s">
        <v>93</v>
      </c>
      <c r="I22" s="25" t="s">
        <v>87</v>
      </c>
      <c r="J22" s="10">
        <v>0.2</v>
      </c>
      <c r="K22" s="10">
        <v>0.2</v>
      </c>
      <c r="L22" s="10">
        <v>0.2</v>
      </c>
      <c r="M22" s="10">
        <v>0.2</v>
      </c>
      <c r="N22" s="10">
        <v>0.2</v>
      </c>
      <c r="O22" s="10">
        <v>0.2</v>
      </c>
      <c r="P22" s="10">
        <v>0.2</v>
      </c>
      <c r="Q22" s="9" t="s">
        <v>94</v>
      </c>
      <c r="R22" s="9" t="s">
        <v>95</v>
      </c>
      <c r="S22" s="9" t="s">
        <v>132</v>
      </c>
      <c r="T22" s="25" t="s">
        <v>88</v>
      </c>
      <c r="U22" s="9" t="s">
        <v>97</v>
      </c>
      <c r="V22" s="25"/>
      <c r="W22" s="9" t="s">
        <v>133</v>
      </c>
      <c r="X22" s="25" t="s">
        <v>90</v>
      </c>
    </row>
    <row r="23" spans="2:24" ht="90">
      <c r="B23" s="25">
        <v>4</v>
      </c>
      <c r="C23" s="25" t="s">
        <v>112</v>
      </c>
      <c r="D23" s="25" t="s">
        <v>84</v>
      </c>
      <c r="E23" s="25"/>
      <c r="F23" s="25" t="s">
        <v>85</v>
      </c>
      <c r="G23" s="25" t="s">
        <v>86</v>
      </c>
      <c r="H23" s="25" t="s">
        <v>101</v>
      </c>
      <c r="I23" s="25" t="s">
        <v>87</v>
      </c>
      <c r="J23" s="25">
        <v>89.81</v>
      </c>
      <c r="K23" s="25">
        <v>89</v>
      </c>
      <c r="L23" s="25">
        <v>89</v>
      </c>
      <c r="M23" s="25">
        <v>89</v>
      </c>
      <c r="N23" s="25">
        <v>87</v>
      </c>
      <c r="O23" s="25">
        <v>85</v>
      </c>
      <c r="P23" s="25">
        <v>83</v>
      </c>
      <c r="Q23" s="25" t="s">
        <v>130</v>
      </c>
      <c r="R23" s="25" t="s">
        <v>95</v>
      </c>
      <c r="S23" s="25" t="s">
        <v>122</v>
      </c>
      <c r="T23" s="25" t="s">
        <v>88</v>
      </c>
      <c r="U23" s="25" t="s">
        <v>97</v>
      </c>
      <c r="V23" s="25"/>
      <c r="W23" s="9" t="s">
        <v>134</v>
      </c>
      <c r="X23" s="25" t="s">
        <v>135</v>
      </c>
    </row>
    <row r="24" spans="2:24" ht="60">
      <c r="B24" s="19">
        <v>4</v>
      </c>
      <c r="C24" s="20" t="s">
        <v>106</v>
      </c>
      <c r="D24" s="20" t="s">
        <v>84</v>
      </c>
      <c r="E24" s="20"/>
      <c r="F24" s="20" t="s">
        <v>85</v>
      </c>
      <c r="G24" s="20" t="s">
        <v>86</v>
      </c>
      <c r="H24" s="21" t="s">
        <v>101</v>
      </c>
      <c r="I24" s="19" t="s">
        <v>87</v>
      </c>
      <c r="J24" s="21">
        <v>48</v>
      </c>
      <c r="K24" s="21">
        <v>43</v>
      </c>
      <c r="L24" s="21">
        <v>38</v>
      </c>
      <c r="M24" s="21">
        <v>33</v>
      </c>
      <c r="N24" s="21">
        <v>28</v>
      </c>
      <c r="O24" s="21">
        <v>23</v>
      </c>
      <c r="P24" s="21">
        <v>18</v>
      </c>
      <c r="Q24" s="21" t="s">
        <v>94</v>
      </c>
      <c r="R24" s="21" t="s">
        <v>95</v>
      </c>
      <c r="S24" s="21"/>
      <c r="T24" s="4" t="s">
        <v>88</v>
      </c>
      <c r="U24" s="21" t="s">
        <v>97</v>
      </c>
      <c r="V24" s="21"/>
      <c r="W24" s="21" t="s">
        <v>136</v>
      </c>
      <c r="X24" s="19" t="s">
        <v>90</v>
      </c>
    </row>
    <row r="25" spans="2:24" ht="60">
      <c r="B25" s="19">
        <v>4</v>
      </c>
      <c r="C25" s="20" t="s">
        <v>106</v>
      </c>
      <c r="D25" s="20" t="s">
        <v>84</v>
      </c>
      <c r="E25" s="20"/>
      <c r="F25" s="20" t="s">
        <v>85</v>
      </c>
      <c r="G25" s="20" t="s">
        <v>86</v>
      </c>
      <c r="H25" s="21" t="s">
        <v>101</v>
      </c>
      <c r="I25" s="19" t="s">
        <v>87</v>
      </c>
      <c r="J25" s="21">
        <v>76.14</v>
      </c>
      <c r="K25" s="21">
        <v>76.14</v>
      </c>
      <c r="L25" s="21">
        <v>76.14</v>
      </c>
      <c r="M25" s="21">
        <v>76.14</v>
      </c>
      <c r="N25" s="21">
        <v>76.14</v>
      </c>
      <c r="O25" s="21">
        <v>75</v>
      </c>
      <c r="P25" s="21">
        <v>74</v>
      </c>
      <c r="Q25" s="21" t="s">
        <v>94</v>
      </c>
      <c r="R25" s="21" t="s">
        <v>95</v>
      </c>
      <c r="S25" s="21"/>
      <c r="T25" s="4" t="s">
        <v>88</v>
      </c>
      <c r="U25" s="21" t="s">
        <v>97</v>
      </c>
      <c r="V25" s="21"/>
      <c r="W25" s="21" t="s">
        <v>137</v>
      </c>
      <c r="X25" s="19" t="s">
        <v>90</v>
      </c>
    </row>
    <row r="26" spans="2:24" ht="60">
      <c r="B26" s="19">
        <v>4</v>
      </c>
      <c r="C26" s="20" t="s">
        <v>106</v>
      </c>
      <c r="D26" s="20" t="s">
        <v>84</v>
      </c>
      <c r="E26" s="20"/>
      <c r="F26" s="20" t="s">
        <v>85</v>
      </c>
      <c r="G26" s="20" t="s">
        <v>86</v>
      </c>
      <c r="H26" s="21" t="s">
        <v>101</v>
      </c>
      <c r="I26" s="19" t="s">
        <v>87</v>
      </c>
      <c r="J26" s="21">
        <v>68.510000000000005</v>
      </c>
      <c r="K26" s="21">
        <v>68.510000000000005</v>
      </c>
      <c r="L26" s="21">
        <v>68.510000000000005</v>
      </c>
      <c r="M26" s="21">
        <v>67.2</v>
      </c>
      <c r="N26" s="21">
        <v>65.3</v>
      </c>
      <c r="O26" s="21">
        <v>63.2</v>
      </c>
      <c r="P26" s="21">
        <v>61.66</v>
      </c>
      <c r="Q26" s="21" t="s">
        <v>94</v>
      </c>
      <c r="R26" s="21" t="s">
        <v>95</v>
      </c>
      <c r="S26" s="21" t="s">
        <v>138</v>
      </c>
      <c r="T26" s="4" t="s">
        <v>88</v>
      </c>
      <c r="U26" s="21" t="s">
        <v>97</v>
      </c>
      <c r="V26" s="21" t="s">
        <v>139</v>
      </c>
      <c r="W26" s="21" t="s">
        <v>140</v>
      </c>
      <c r="X26" s="19" t="s">
        <v>90</v>
      </c>
    </row>
    <row r="27" spans="2:24" ht="60">
      <c r="B27" s="11">
        <v>4</v>
      </c>
      <c r="C27" s="11" t="s">
        <v>141</v>
      </c>
      <c r="D27" s="11" t="s">
        <v>84</v>
      </c>
      <c r="E27" s="11"/>
      <c r="F27" s="11" t="s">
        <v>85</v>
      </c>
      <c r="G27" s="11" t="s">
        <v>86</v>
      </c>
      <c r="H27" s="11" t="s">
        <v>101</v>
      </c>
      <c r="I27" s="11" t="s">
        <v>87</v>
      </c>
      <c r="J27" s="12">
        <v>0.76870000000000005</v>
      </c>
      <c r="K27" s="12">
        <v>0.77864999999999995</v>
      </c>
      <c r="L27" s="12">
        <v>0.72500000000000009</v>
      </c>
      <c r="M27" s="12">
        <v>0.64999999999999991</v>
      </c>
      <c r="N27" s="12">
        <v>0.60000000000000009</v>
      </c>
      <c r="O27" s="12">
        <v>0.5</v>
      </c>
      <c r="P27" s="12">
        <v>0.38500000000000001</v>
      </c>
      <c r="Q27" s="11" t="s">
        <v>94</v>
      </c>
      <c r="R27" s="11" t="s">
        <v>95</v>
      </c>
      <c r="S27" s="11"/>
      <c r="T27" s="11" t="s">
        <v>88</v>
      </c>
      <c r="U27" s="11" t="s">
        <v>97</v>
      </c>
      <c r="V27" s="11"/>
      <c r="W27" s="11" t="s">
        <v>142</v>
      </c>
      <c r="X27" s="11" t="s">
        <v>90</v>
      </c>
    </row>
    <row r="28" spans="2:24" ht="60">
      <c r="B28" s="19">
        <v>4</v>
      </c>
      <c r="C28" s="20" t="s">
        <v>106</v>
      </c>
      <c r="D28" s="20" t="s">
        <v>84</v>
      </c>
      <c r="E28" s="20"/>
      <c r="F28" s="20" t="s">
        <v>85</v>
      </c>
      <c r="G28" s="20" t="s">
        <v>86</v>
      </c>
      <c r="H28" s="21" t="s">
        <v>101</v>
      </c>
      <c r="I28" s="19" t="s">
        <v>87</v>
      </c>
      <c r="J28" s="21">
        <v>40</v>
      </c>
      <c r="K28" s="21">
        <v>50</v>
      </c>
      <c r="L28" s="21">
        <v>60</v>
      </c>
      <c r="M28" s="21">
        <v>60</v>
      </c>
      <c r="N28" s="21">
        <v>70</v>
      </c>
      <c r="O28" s="21">
        <v>70</v>
      </c>
      <c r="P28" s="21">
        <v>80</v>
      </c>
      <c r="Q28" s="21" t="s">
        <v>94</v>
      </c>
      <c r="R28" s="21" t="s">
        <v>95</v>
      </c>
      <c r="S28" s="21"/>
      <c r="T28" s="4" t="s">
        <v>88</v>
      </c>
      <c r="U28" s="21"/>
      <c r="V28" s="21"/>
      <c r="W28" s="21" t="s">
        <v>143</v>
      </c>
      <c r="X28" s="19" t="s">
        <v>90</v>
      </c>
    </row>
    <row r="29" spans="2:24" ht="60">
      <c r="B29" s="19">
        <v>4</v>
      </c>
      <c r="C29" s="20" t="s">
        <v>106</v>
      </c>
      <c r="D29" s="20" t="s">
        <v>84</v>
      </c>
      <c r="E29" s="20"/>
      <c r="F29" s="20" t="s">
        <v>85</v>
      </c>
      <c r="G29" s="20" t="s">
        <v>86</v>
      </c>
      <c r="H29" s="21" t="s">
        <v>101</v>
      </c>
      <c r="I29" s="19" t="s">
        <v>87</v>
      </c>
      <c r="J29" s="21">
        <v>71.64</v>
      </c>
      <c r="K29" s="21">
        <v>70</v>
      </c>
      <c r="L29" s="21">
        <v>65</v>
      </c>
      <c r="M29" s="21">
        <v>60</v>
      </c>
      <c r="N29" s="21">
        <v>55</v>
      </c>
      <c r="O29" s="21">
        <v>50</v>
      </c>
      <c r="P29" s="21">
        <v>45</v>
      </c>
      <c r="Q29" s="21" t="s">
        <v>94</v>
      </c>
      <c r="R29" s="21" t="s">
        <v>95</v>
      </c>
      <c r="S29" s="21" t="s">
        <v>144</v>
      </c>
      <c r="T29" s="4" t="s">
        <v>88</v>
      </c>
      <c r="U29" s="21" t="s">
        <v>97</v>
      </c>
      <c r="V29" s="21"/>
      <c r="W29" s="21" t="s">
        <v>145</v>
      </c>
      <c r="X29" s="19" t="s">
        <v>90</v>
      </c>
    </row>
    <row r="30" spans="2:24" ht="60">
      <c r="B30" s="19">
        <v>4</v>
      </c>
      <c r="C30" s="20" t="s">
        <v>106</v>
      </c>
      <c r="D30" s="20" t="s">
        <v>84</v>
      </c>
      <c r="E30" s="20"/>
      <c r="F30" s="20" t="s">
        <v>85</v>
      </c>
      <c r="G30" s="20" t="s">
        <v>86</v>
      </c>
      <c r="H30" s="21" t="s">
        <v>101</v>
      </c>
      <c r="I30" s="19" t="s">
        <v>87</v>
      </c>
      <c r="J30" s="21">
        <v>68.42</v>
      </c>
      <c r="K30" s="21">
        <v>63</v>
      </c>
      <c r="L30" s="21">
        <v>57.58</v>
      </c>
      <c r="M30" s="21">
        <v>52.16</v>
      </c>
      <c r="N30" s="21">
        <v>46.74</v>
      </c>
      <c r="O30" s="21">
        <v>41.32</v>
      </c>
      <c r="P30" s="21">
        <v>35.9</v>
      </c>
      <c r="Q30" s="21" t="s">
        <v>94</v>
      </c>
      <c r="R30" s="21" t="s">
        <v>95</v>
      </c>
      <c r="S30" s="21"/>
      <c r="T30" s="4" t="s">
        <v>88</v>
      </c>
      <c r="U30" s="21" t="s">
        <v>97</v>
      </c>
      <c r="V30" s="21"/>
      <c r="W30" s="21" t="s">
        <v>146</v>
      </c>
      <c r="X30" s="19" t="s">
        <v>90</v>
      </c>
    </row>
    <row r="31" spans="2:24" ht="60">
      <c r="B31" s="19">
        <v>4</v>
      </c>
      <c r="C31" s="20" t="s">
        <v>106</v>
      </c>
      <c r="D31" s="20" t="s">
        <v>84</v>
      </c>
      <c r="E31" s="20"/>
      <c r="F31" s="20" t="s">
        <v>85</v>
      </c>
      <c r="G31" s="20" t="s">
        <v>86</v>
      </c>
      <c r="H31" s="21" t="s">
        <v>101</v>
      </c>
      <c r="I31" s="19" t="s">
        <v>87</v>
      </c>
      <c r="J31" s="21">
        <v>73.91</v>
      </c>
      <c r="K31" s="21">
        <v>70</v>
      </c>
      <c r="L31" s="21">
        <v>65</v>
      </c>
      <c r="M31" s="21">
        <v>60</v>
      </c>
      <c r="N31" s="21">
        <v>55</v>
      </c>
      <c r="O31" s="21">
        <v>50</v>
      </c>
      <c r="P31" s="21">
        <v>45</v>
      </c>
      <c r="Q31" s="21" t="s">
        <v>94</v>
      </c>
      <c r="R31" s="21" t="s">
        <v>95</v>
      </c>
      <c r="S31" s="21" t="s">
        <v>147</v>
      </c>
      <c r="T31" s="4" t="s">
        <v>88</v>
      </c>
      <c r="U31" s="21" t="s">
        <v>97</v>
      </c>
      <c r="V31" s="21" t="s">
        <v>148</v>
      </c>
      <c r="W31" s="21" t="s">
        <v>149</v>
      </c>
      <c r="X31" s="19" t="s">
        <v>90</v>
      </c>
    </row>
    <row r="32" spans="2:24" ht="60">
      <c r="B32" s="19">
        <v>4</v>
      </c>
      <c r="C32" s="20" t="s">
        <v>106</v>
      </c>
      <c r="D32" s="20" t="s">
        <v>84</v>
      </c>
      <c r="E32" s="20"/>
      <c r="F32" s="20" t="s">
        <v>85</v>
      </c>
      <c r="G32" s="20" t="s">
        <v>86</v>
      </c>
      <c r="H32" s="21" t="s">
        <v>101</v>
      </c>
      <c r="I32" s="19" t="s">
        <v>87</v>
      </c>
      <c r="J32" s="21">
        <v>82.86</v>
      </c>
      <c r="K32" s="21">
        <v>80</v>
      </c>
      <c r="L32" s="21">
        <v>78</v>
      </c>
      <c r="M32" s="21">
        <v>76</v>
      </c>
      <c r="N32" s="21">
        <v>74</v>
      </c>
      <c r="O32" s="21">
        <v>73</v>
      </c>
      <c r="P32" s="21">
        <v>72</v>
      </c>
      <c r="Q32" s="21" t="s">
        <v>94</v>
      </c>
      <c r="R32" s="21" t="s">
        <v>95</v>
      </c>
      <c r="S32" s="21"/>
      <c r="T32" s="4" t="s">
        <v>88</v>
      </c>
      <c r="U32" s="21"/>
      <c r="V32" s="21"/>
      <c r="W32" s="21" t="s">
        <v>150</v>
      </c>
      <c r="X32" s="19" t="s">
        <v>90</v>
      </c>
    </row>
    <row r="33" spans="2:24" ht="60">
      <c r="B33" s="19">
        <v>4</v>
      </c>
      <c r="C33" s="20" t="s">
        <v>106</v>
      </c>
      <c r="D33" s="20" t="s">
        <v>84</v>
      </c>
      <c r="E33" s="20"/>
      <c r="F33" s="20" t="s">
        <v>85</v>
      </c>
      <c r="G33" s="20" t="s">
        <v>86</v>
      </c>
      <c r="H33" s="21" t="s">
        <v>101</v>
      </c>
      <c r="I33" s="19" t="s">
        <v>87</v>
      </c>
      <c r="J33" s="21">
        <v>84.91</v>
      </c>
      <c r="K33" s="21">
        <v>83</v>
      </c>
      <c r="L33" s="21">
        <v>82</v>
      </c>
      <c r="M33" s="21">
        <v>81</v>
      </c>
      <c r="N33" s="21">
        <v>80</v>
      </c>
      <c r="O33" s="21">
        <v>79</v>
      </c>
      <c r="P33" s="21">
        <v>79</v>
      </c>
      <c r="Q33" s="21" t="s">
        <v>94</v>
      </c>
      <c r="R33" s="21" t="s">
        <v>95</v>
      </c>
      <c r="S33" s="21"/>
      <c r="T33" s="4" t="s">
        <v>88</v>
      </c>
      <c r="U33" s="21" t="s">
        <v>97</v>
      </c>
      <c r="V33" s="21"/>
      <c r="W33" s="21" t="s">
        <v>151</v>
      </c>
      <c r="X33" s="19" t="s">
        <v>90</v>
      </c>
    </row>
    <row r="34" spans="2:24" ht="60">
      <c r="B34" s="19">
        <v>4</v>
      </c>
      <c r="C34" s="20" t="s">
        <v>106</v>
      </c>
      <c r="D34" s="20" t="s">
        <v>84</v>
      </c>
      <c r="E34" s="20"/>
      <c r="F34" s="20" t="s">
        <v>85</v>
      </c>
      <c r="G34" s="20" t="s">
        <v>86</v>
      </c>
      <c r="H34" s="21" t="s">
        <v>101</v>
      </c>
      <c r="I34" s="19" t="s">
        <v>87</v>
      </c>
      <c r="J34" s="2">
        <v>0.67349999999999999</v>
      </c>
      <c r="K34" s="24">
        <v>0.67</v>
      </c>
      <c r="L34" s="24">
        <v>0.67</v>
      </c>
      <c r="M34" s="2">
        <v>0.67349999999999999</v>
      </c>
      <c r="N34" s="2">
        <v>0.67300000000000004</v>
      </c>
      <c r="O34" s="2">
        <v>0.66</v>
      </c>
      <c r="P34" s="24">
        <v>0.66</v>
      </c>
      <c r="Q34" s="21" t="s">
        <v>94</v>
      </c>
      <c r="R34" s="21" t="s">
        <v>95</v>
      </c>
      <c r="S34" s="21"/>
      <c r="T34" s="4" t="s">
        <v>88</v>
      </c>
      <c r="U34" s="21" t="s">
        <v>97</v>
      </c>
      <c r="V34" s="21"/>
      <c r="W34" s="21" t="s">
        <v>152</v>
      </c>
      <c r="X34" s="19" t="s">
        <v>90</v>
      </c>
    </row>
    <row r="35" spans="2:24" ht="60">
      <c r="B35" s="19">
        <v>4</v>
      </c>
      <c r="C35" s="20" t="s">
        <v>106</v>
      </c>
      <c r="D35" s="20" t="s">
        <v>84</v>
      </c>
      <c r="E35" s="20"/>
      <c r="F35" s="20" t="s">
        <v>85</v>
      </c>
      <c r="G35" s="20" t="s">
        <v>86</v>
      </c>
      <c r="H35" s="21" t="s">
        <v>101</v>
      </c>
      <c r="I35" s="19" t="s">
        <v>87</v>
      </c>
      <c r="J35" s="21">
        <v>49.38</v>
      </c>
      <c r="K35" s="21">
        <v>48.38</v>
      </c>
      <c r="L35" s="21">
        <v>47.38</v>
      </c>
      <c r="M35" s="21">
        <v>46.38</v>
      </c>
      <c r="N35" s="21">
        <v>45.38</v>
      </c>
      <c r="O35" s="21">
        <v>44.38</v>
      </c>
      <c r="P35" s="21">
        <v>43.38</v>
      </c>
      <c r="Q35" s="21" t="s">
        <v>94</v>
      </c>
      <c r="R35" s="21" t="s">
        <v>95</v>
      </c>
      <c r="S35" s="21"/>
      <c r="T35" s="4" t="s">
        <v>88</v>
      </c>
      <c r="U35" s="21" t="s">
        <v>97</v>
      </c>
      <c r="V35" s="21"/>
      <c r="W35" s="21" t="s">
        <v>153</v>
      </c>
      <c r="X35" s="19" t="s">
        <v>90</v>
      </c>
    </row>
    <row r="36" spans="2:24" ht="60">
      <c r="B36" s="13">
        <v>4</v>
      </c>
      <c r="C36" s="13" t="s">
        <v>154</v>
      </c>
      <c r="D36" s="13" t="s">
        <v>84</v>
      </c>
      <c r="E36" s="13"/>
      <c r="F36" s="13" t="s">
        <v>85</v>
      </c>
      <c r="G36" s="13" t="s">
        <v>86</v>
      </c>
      <c r="H36" s="13" t="s">
        <v>101</v>
      </c>
      <c r="I36" s="13" t="s">
        <v>87</v>
      </c>
      <c r="J36" s="13">
        <v>92.16</v>
      </c>
      <c r="K36" s="13">
        <v>92.16</v>
      </c>
      <c r="L36" s="13">
        <v>92.16</v>
      </c>
      <c r="M36" s="13">
        <v>92.16</v>
      </c>
      <c r="N36" s="13">
        <v>90</v>
      </c>
      <c r="O36" s="13">
        <v>88</v>
      </c>
      <c r="P36" s="13">
        <v>86</v>
      </c>
      <c r="Q36" s="13" t="s">
        <v>94</v>
      </c>
      <c r="R36" s="13" t="s">
        <v>95</v>
      </c>
      <c r="S36" s="13" t="s">
        <v>155</v>
      </c>
      <c r="T36" s="13" t="s">
        <v>88</v>
      </c>
      <c r="U36" s="13" t="s">
        <v>97</v>
      </c>
      <c r="V36" s="13" t="s">
        <v>156</v>
      </c>
      <c r="W36" s="13" t="s">
        <v>157</v>
      </c>
      <c r="X36" s="13" t="s">
        <v>90</v>
      </c>
    </row>
    <row r="37" spans="2:24" ht="60">
      <c r="B37" s="19">
        <v>4</v>
      </c>
      <c r="C37" s="20" t="s">
        <v>106</v>
      </c>
      <c r="D37" s="20" t="s">
        <v>84</v>
      </c>
      <c r="E37" s="20"/>
      <c r="F37" s="20" t="s">
        <v>85</v>
      </c>
      <c r="G37" s="20" t="s">
        <v>86</v>
      </c>
      <c r="H37" s="21"/>
      <c r="I37" s="19" t="s">
        <v>87</v>
      </c>
      <c r="J37" s="21">
        <v>64.23</v>
      </c>
      <c r="K37" s="21">
        <v>64</v>
      </c>
      <c r="L37" s="21">
        <v>63</v>
      </c>
      <c r="M37" s="21">
        <v>62</v>
      </c>
      <c r="N37" s="21">
        <v>61</v>
      </c>
      <c r="O37" s="21">
        <v>60</v>
      </c>
      <c r="P37" s="21">
        <v>59</v>
      </c>
      <c r="Q37" s="21" t="s">
        <v>94</v>
      </c>
      <c r="R37" s="21" t="s">
        <v>95</v>
      </c>
      <c r="S37" s="21"/>
      <c r="T37" s="4" t="s">
        <v>88</v>
      </c>
      <c r="U37" s="21"/>
      <c r="V37" s="21"/>
      <c r="W37" s="21" t="s">
        <v>158</v>
      </c>
      <c r="X37" s="19" t="s">
        <v>90</v>
      </c>
    </row>
    <row r="38" spans="2:24" ht="60">
      <c r="B38" s="19">
        <v>4</v>
      </c>
      <c r="C38" s="20" t="s">
        <v>106</v>
      </c>
      <c r="D38" s="20" t="s">
        <v>84</v>
      </c>
      <c r="E38" s="20"/>
      <c r="F38" s="20" t="s">
        <v>85</v>
      </c>
      <c r="G38" s="20" t="s">
        <v>86</v>
      </c>
      <c r="H38" s="21" t="s">
        <v>101</v>
      </c>
      <c r="I38" s="19" t="s">
        <v>87</v>
      </c>
      <c r="J38" s="21">
        <v>54.93</v>
      </c>
      <c r="K38" s="21">
        <v>54</v>
      </c>
      <c r="L38" s="21">
        <v>54</v>
      </c>
      <c r="M38" s="21">
        <v>53</v>
      </c>
      <c r="N38" s="21">
        <v>53</v>
      </c>
      <c r="O38" s="21">
        <v>53</v>
      </c>
      <c r="P38" s="21">
        <v>52</v>
      </c>
      <c r="Q38" s="21" t="s">
        <v>102</v>
      </c>
      <c r="R38" s="21" t="s">
        <v>95</v>
      </c>
      <c r="S38" s="21"/>
      <c r="T38" s="4" t="s">
        <v>88</v>
      </c>
      <c r="U38" s="21"/>
      <c r="V38" s="21"/>
      <c r="W38" s="21" t="s">
        <v>159</v>
      </c>
      <c r="X38" s="19" t="s">
        <v>90</v>
      </c>
    </row>
    <row r="39" spans="2:24" ht="60">
      <c r="B39" s="25">
        <v>4</v>
      </c>
      <c r="C39" s="25" t="s">
        <v>112</v>
      </c>
      <c r="D39" s="25" t="s">
        <v>84</v>
      </c>
      <c r="E39" s="25"/>
      <c r="F39" s="25" t="s">
        <v>85</v>
      </c>
      <c r="G39" s="25" t="s">
        <v>86</v>
      </c>
      <c r="H39" s="25" t="s">
        <v>101</v>
      </c>
      <c r="I39" s="25" t="s">
        <v>87</v>
      </c>
      <c r="J39" s="27">
        <v>0.74360000000000004</v>
      </c>
      <c r="K39" s="17">
        <v>0.74</v>
      </c>
      <c r="L39" s="17">
        <v>0.74</v>
      </c>
      <c r="M39" s="17">
        <v>0.7</v>
      </c>
      <c r="N39" s="17">
        <v>0.65</v>
      </c>
      <c r="O39" s="17">
        <v>0.6</v>
      </c>
      <c r="P39" s="17">
        <v>0.6</v>
      </c>
      <c r="Q39" s="25" t="s">
        <v>130</v>
      </c>
      <c r="R39" s="25" t="s">
        <v>95</v>
      </c>
      <c r="S39" s="25" t="s">
        <v>122</v>
      </c>
      <c r="T39" s="25" t="s">
        <v>88</v>
      </c>
      <c r="U39" s="25" t="s">
        <v>97</v>
      </c>
      <c r="V39" s="25"/>
      <c r="W39" s="25" t="s">
        <v>160</v>
      </c>
      <c r="X39" s="25" t="s">
        <v>116</v>
      </c>
    </row>
    <row r="40" spans="2:24" ht="60">
      <c r="B40" s="32">
        <v>4</v>
      </c>
      <c r="C40" s="31" t="s">
        <v>100</v>
      </c>
      <c r="D40" s="31" t="s">
        <v>84</v>
      </c>
      <c r="E40" s="31"/>
      <c r="F40" s="31" t="s">
        <v>85</v>
      </c>
      <c r="G40" s="31" t="s">
        <v>86</v>
      </c>
      <c r="H40" s="29" t="s">
        <v>107</v>
      </c>
      <c r="I40" s="32" t="s">
        <v>87</v>
      </c>
      <c r="J40" s="29">
        <v>64.13</v>
      </c>
      <c r="K40" s="29">
        <v>64</v>
      </c>
      <c r="L40" s="29">
        <v>63.7</v>
      </c>
      <c r="M40" s="29">
        <v>63.4</v>
      </c>
      <c r="N40" s="29">
        <v>63</v>
      </c>
      <c r="O40" s="29">
        <v>62</v>
      </c>
      <c r="P40" s="29">
        <v>61</v>
      </c>
      <c r="Q40" s="29" t="s">
        <v>94</v>
      </c>
      <c r="R40" s="29" t="s">
        <v>95</v>
      </c>
      <c r="S40" s="29" t="s">
        <v>161</v>
      </c>
      <c r="T40" s="30" t="s">
        <v>88</v>
      </c>
      <c r="U40" s="29" t="s">
        <v>97</v>
      </c>
      <c r="V40" s="29"/>
      <c r="W40" s="29" t="s">
        <v>162</v>
      </c>
      <c r="X40" s="32" t="s">
        <v>90</v>
      </c>
    </row>
  </sheetData>
  <dataValidations count="1">
    <dataValidation type="decimal" allowBlank="1" showInputMessage="1" prompt="Apenas números - Apenas números" sqref="J27:P27" xr:uid="{00000000-0002-0000-0200-000000000000}">
      <formula1>0</formula1>
      <formula2>10000000000000000</formula2>
    </dataValidation>
  </dataValidations>
  <hyperlinks>
    <hyperlink ref="A1" location="MENU!A1" display="MENU" xr:uid="{00000000-0004-0000-0200-000000000000}"/>
  </hyperlink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200-000001000000}">
          <x14:formula1>
            <xm:f>listas_suspensas!$I$3:$I$19</xm:f>
          </x14:formula1>
          <xm:sqref>R4</xm:sqref>
        </x14:dataValidation>
        <x14:dataValidation type="list" allowBlank="1" showInputMessage="1" showErrorMessage="1" xr:uid="{00000000-0002-0000-0200-000002000000}">
          <x14:formula1>
            <xm:f>listas_suspensas!$F$3:$F$5</xm:f>
          </x14:formula1>
          <xm:sqref>Q4</xm:sqref>
        </x14:dataValidation>
        <x14:dataValidation type="list" allowBlank="1" showInputMessage="1" showErrorMessage="1" xr:uid="{00000000-0002-0000-0200-000003000000}">
          <x14:formula1>
            <xm:f>listas_suspensas!$L$3:$L$7</xm:f>
          </x14:formula1>
          <xm:sqref>U4</xm:sqref>
        </x14:dataValidation>
        <x14:dataValidation type="list" allowBlank="1" showInputMessage="1" showErrorMessage="1" xr:uid="{00000000-0002-0000-0200-000004000000}">
          <x14:formula1>
            <xm:f>listas_suspensas!$C$9:$C$10</xm:f>
          </x14:formula1>
          <xm:sqref>H4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7"/>
  <dimension ref="B1:X8"/>
  <sheetViews>
    <sheetView workbookViewId="0">
      <selection activeCell="B3" sqref="B3"/>
    </sheetView>
  </sheetViews>
  <sheetFormatPr defaultColWidth="49.42578125" defaultRowHeight="15"/>
  <cols>
    <col min="1" max="1" width="7.42578125" customWidth="1"/>
    <col min="2" max="2" width="32.85546875" bestFit="1" customWidth="1"/>
    <col min="3" max="3" width="9.28515625" bestFit="1" customWidth="1"/>
    <col min="4" max="4" width="21.7109375" bestFit="1" customWidth="1"/>
    <col min="5" max="5" width="17.85546875" bestFit="1" customWidth="1"/>
    <col min="6" max="6" width="10.28515625" bestFit="1" customWidth="1"/>
    <col min="7" max="7" width="38" bestFit="1" customWidth="1"/>
    <col min="8" max="8" width="24.5703125" bestFit="1" customWidth="1"/>
    <col min="9" max="9" width="30.5703125" bestFit="1" customWidth="1"/>
    <col min="10" max="10" width="19" customWidth="1"/>
    <col min="11" max="16" width="15.5703125" bestFit="1" customWidth="1"/>
    <col min="17" max="17" width="43" bestFit="1" customWidth="1"/>
    <col min="18" max="18" width="43.7109375" bestFit="1" customWidth="1"/>
    <col min="19" max="19" width="46.85546875" bestFit="1" customWidth="1"/>
    <col min="20" max="20" width="43.7109375" bestFit="1" customWidth="1"/>
    <col min="21" max="21" width="32.5703125" bestFit="1" customWidth="1"/>
    <col min="22" max="22" width="16.28515625" bestFit="1" customWidth="1"/>
    <col min="23" max="23" width="43.7109375" bestFit="1" customWidth="1"/>
    <col min="24" max="24" width="18" bestFit="1" customWidth="1"/>
  </cols>
  <sheetData>
    <row r="1" spans="2:24" s="1" customFormat="1"/>
    <row r="2" spans="2:24" s="1" customFormat="1">
      <c r="B2" s="37" t="s">
        <v>60</v>
      </c>
    </row>
    <row r="3" spans="2:24" s="1" customFormat="1" ht="60">
      <c r="B3" s="22" t="s">
        <v>61</v>
      </c>
      <c r="C3" s="22" t="s">
        <v>62</v>
      </c>
      <c r="D3" s="22" t="s">
        <v>63</v>
      </c>
      <c r="E3" s="22" t="s">
        <v>64</v>
      </c>
      <c r="F3" s="22" t="s">
        <v>65</v>
      </c>
      <c r="G3" s="22" t="s">
        <v>66</v>
      </c>
      <c r="H3" s="22" t="s">
        <v>67</v>
      </c>
      <c r="I3" s="22" t="s">
        <v>68</v>
      </c>
      <c r="J3" s="23" t="s">
        <v>69</v>
      </c>
      <c r="K3" s="23" t="s">
        <v>70</v>
      </c>
      <c r="L3" s="23" t="s">
        <v>71</v>
      </c>
      <c r="M3" s="23" t="s">
        <v>72</v>
      </c>
      <c r="N3" s="23" t="s">
        <v>73</v>
      </c>
      <c r="O3" s="23" t="s">
        <v>74</v>
      </c>
      <c r="P3" s="23" t="s">
        <v>75</v>
      </c>
      <c r="Q3" s="22" t="s">
        <v>76</v>
      </c>
      <c r="R3" s="22" t="s">
        <v>77</v>
      </c>
      <c r="S3" s="22" t="s">
        <v>78</v>
      </c>
      <c r="T3" s="22" t="s">
        <v>79</v>
      </c>
      <c r="U3" s="22" t="s">
        <v>80</v>
      </c>
      <c r="V3" s="22" t="s">
        <v>81</v>
      </c>
      <c r="W3" s="22" t="s">
        <v>82</v>
      </c>
      <c r="X3" s="22" t="s">
        <v>83</v>
      </c>
    </row>
    <row r="4" spans="2:24" s="1" customFormat="1">
      <c r="B4" s="13"/>
      <c r="C4" s="38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</row>
    <row r="5" spans="2:24" s="1" customFormat="1"/>
    <row r="6" spans="2:24" s="1" customFormat="1"/>
    <row r="7" spans="2:24" s="1" customFormat="1">
      <c r="B7" s="37" t="s">
        <v>91</v>
      </c>
    </row>
    <row r="8" spans="2:24" s="1" customFormat="1" ht="60">
      <c r="B8" s="22" t="s">
        <v>61</v>
      </c>
      <c r="C8" s="22" t="s">
        <v>62</v>
      </c>
      <c r="D8" s="22" t="s">
        <v>63</v>
      </c>
      <c r="E8" s="22" t="s">
        <v>64</v>
      </c>
      <c r="F8" s="22" t="s">
        <v>65</v>
      </c>
      <c r="G8" s="22" t="s">
        <v>66</v>
      </c>
      <c r="H8" s="22" t="s">
        <v>67</v>
      </c>
      <c r="I8" s="22" t="s">
        <v>68</v>
      </c>
      <c r="J8" s="23" t="s">
        <v>69</v>
      </c>
      <c r="K8" s="23" t="s">
        <v>70</v>
      </c>
      <c r="L8" s="23" t="s">
        <v>71</v>
      </c>
      <c r="M8" s="23" t="s">
        <v>72</v>
      </c>
      <c r="N8" s="23" t="s">
        <v>73</v>
      </c>
      <c r="O8" s="23" t="s">
        <v>74</v>
      </c>
      <c r="P8" s="23" t="s">
        <v>75</v>
      </c>
      <c r="Q8" s="22" t="s">
        <v>76</v>
      </c>
      <c r="R8" s="22" t="s">
        <v>77</v>
      </c>
      <c r="S8" s="22" t="s">
        <v>78</v>
      </c>
      <c r="T8" s="22" t="s">
        <v>79</v>
      </c>
      <c r="U8" s="22" t="s">
        <v>80</v>
      </c>
      <c r="V8" s="22" t="s">
        <v>81</v>
      </c>
      <c r="W8" s="22" t="s">
        <v>82</v>
      </c>
      <c r="X8" s="22" t="s">
        <v>83</v>
      </c>
    </row>
  </sheetData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300-000000000000}">
          <x14:formula1>
            <xm:f>listas_suspensas!$C$9:$C$10</xm:f>
          </x14:formula1>
          <xm:sqref>H4</xm:sqref>
        </x14:dataValidation>
        <x14:dataValidation type="list" allowBlank="1" showInputMessage="1" showErrorMessage="1" xr:uid="{00000000-0002-0000-0300-000001000000}">
          <x14:formula1>
            <xm:f>listas_suspensas!$L$3:$L$7</xm:f>
          </x14:formula1>
          <xm:sqref>U4</xm:sqref>
        </x14:dataValidation>
        <x14:dataValidation type="list" allowBlank="1" showInputMessage="1" showErrorMessage="1" xr:uid="{00000000-0002-0000-0300-000002000000}">
          <x14:formula1>
            <xm:f>listas_suspensas!$F$3:$F$5</xm:f>
          </x14:formula1>
          <xm:sqref>Q4</xm:sqref>
        </x14:dataValidation>
        <x14:dataValidation type="list" allowBlank="1" showInputMessage="1" showErrorMessage="1" xr:uid="{00000000-0002-0000-0300-000003000000}">
          <x14:formula1>
            <xm:f>listas_suspensas!$I$3:$I$19</xm:f>
          </x14:formula1>
          <xm:sqref>R4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8"/>
  <dimension ref="A1"/>
  <sheetViews>
    <sheetView workbookViewId="0">
      <selection activeCell="K20" sqref="K20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9"/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0"/>
  <dimension ref="A1"/>
  <sheetViews>
    <sheetView workbookViewId="0">
      <selection activeCell="D18" sqref="D18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1"/>
  <dimension ref="A1"/>
  <sheetViews>
    <sheetView workbookViewId="0">
      <selection activeCell="D20" sqref="D20"/>
    </sheetView>
  </sheetViews>
  <sheetFormatPr defaultRowHeight="15"/>
  <sheetData>
    <row r="1" spans="1:1">
      <c r="A1" t="s">
        <v>163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12"/>
  <dimension ref="A1"/>
  <sheetViews>
    <sheetView workbookViewId="0">
      <selection activeCell="C18" sqref="C18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24</vt:i4>
      </vt:variant>
    </vt:vector>
  </HeadingPairs>
  <TitlesOfParts>
    <vt:vector size="24" baseType="lpstr">
      <vt:lpstr>MENU</vt:lpstr>
      <vt:lpstr>Instruções</vt:lpstr>
      <vt:lpstr>4 - %_Evasão_cot</vt:lpstr>
      <vt:lpstr>5 - %_Retenção</vt:lpstr>
      <vt:lpstr>6 - %_Retenção_cot</vt:lpstr>
      <vt:lpstr>7 - %_EaD</vt:lpstr>
      <vt:lpstr>8 - %_Desemp.</vt:lpstr>
      <vt:lpstr>9 - %_Ocios</vt:lpstr>
      <vt:lpstr>10 - %_Projet</vt:lpstr>
      <vt:lpstr>11 - %_Mob.nac.</vt:lpstr>
      <vt:lpstr>12 - %_Enade</vt:lpstr>
      <vt:lpstr>13 - %_CPC</vt:lpstr>
      <vt:lpstr>14 - %_Inic.cient</vt:lpstr>
      <vt:lpstr>15 - %_Envolv.ext.</vt:lpstr>
      <vt:lpstr>16 - %_Empr. </vt:lpstr>
      <vt:lpstr>17 - %_Diepafro</vt:lpstr>
      <vt:lpstr>18 - %_Empreend.</vt:lpstr>
      <vt:lpstr>19 - %_Sustent.</vt:lpstr>
      <vt:lpstr>listas_suspensas</vt:lpstr>
      <vt:lpstr>Indicadores_correção</vt:lpstr>
      <vt:lpstr>Graduação</vt:lpstr>
      <vt:lpstr>Base_unidades acadêmicas</vt:lpstr>
      <vt:lpstr>Lista</vt:lpstr>
      <vt:lpstr>Listas suspensas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Lucas Barreto</dc:creator>
  <cp:keywords/>
  <dc:description/>
  <cp:lastModifiedBy>Taiza Rita Bertoldi Buzatto</cp:lastModifiedBy>
  <cp:revision/>
  <dcterms:created xsi:type="dcterms:W3CDTF">2021-10-07T11:50:48Z</dcterms:created>
  <dcterms:modified xsi:type="dcterms:W3CDTF">2023-06-23T11:39:09Z</dcterms:modified>
  <cp:category/>
  <cp:contentStatus/>
</cp:coreProperties>
</file>